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vira.sharepoint.com/sites/msteams_e434f9_061033-Web/Documentos compartidos/Web/Retribucions_CalendariPAS/Retribucions/2026_TAULES SALARIALS/"/>
    </mc:Choice>
  </mc:AlternateContent>
  <xr:revisionPtr revIDLastSave="0" documentId="8_{7B8D00AA-E60C-4389-A09A-5B0C0778828A}" xr6:coauthVersionLast="47" xr6:coauthVersionMax="47" xr10:uidLastSave="{00000000-0000-0000-0000-000000000000}"/>
  <bookViews>
    <workbookView xWindow="-28920" yWindow="-7755" windowWidth="29040" windowHeight="15720" xr2:uid="{C039DCA1-EB1D-4C56-BD8D-4D62B7FF0CCF}"/>
  </bookViews>
  <sheets>
    <sheet name="2026" sheetId="1" r:id="rId1"/>
    <sheet name="ASSOCIATS" sheetId="10" r:id="rId2"/>
    <sheet name="P_SUBSTITUT" sheetId="11" r:id="rId3"/>
    <sheet name="PI_CATEGORIES NORMATIVA " sheetId="9" r:id="rId4"/>
  </sheets>
  <definedNames>
    <definedName name="_xlnm.Print_Area" localSheetId="0">'2026'!$A$1:$I$61</definedName>
    <definedName name="_xlnm.Print_Area" localSheetId="1">ASSOCIATS!$A$1:$K$26</definedName>
    <definedName name="_xlnm.Print_Area" localSheetId="3">'PI_CATEGORIES NORMATIVA 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1" l="1"/>
  <c r="F27" i="11" s="1"/>
  <c r="E26" i="11"/>
  <c r="F26" i="11" s="1"/>
  <c r="E25" i="11"/>
  <c r="F25" i="11" s="1"/>
  <c r="E24" i="11"/>
  <c r="F24" i="11" s="1"/>
  <c r="E23" i="11"/>
  <c r="F23" i="11" s="1"/>
  <c r="E22" i="11"/>
  <c r="F22" i="11" s="1"/>
  <c r="E21" i="11"/>
  <c r="F21" i="11" s="1"/>
  <c r="E20" i="11"/>
  <c r="F20" i="11" s="1"/>
  <c r="E19" i="11"/>
  <c r="F19" i="11" s="1"/>
  <c r="E18" i="11"/>
  <c r="F18" i="11" s="1"/>
  <c r="E17" i="11"/>
  <c r="F17" i="11" s="1"/>
  <c r="E16" i="11"/>
  <c r="F16" i="11" s="1"/>
  <c r="E15" i="11"/>
  <c r="F15" i="11" s="1"/>
  <c r="E14" i="11"/>
  <c r="F14" i="11" s="1"/>
  <c r="E13" i="11"/>
  <c r="F13" i="11" s="1"/>
  <c r="E12" i="11"/>
  <c r="F12" i="11" s="1"/>
  <c r="E11" i="11"/>
  <c r="F11" i="11" s="1"/>
  <c r="E10" i="11"/>
  <c r="F10" i="11" s="1"/>
  <c r="E9" i="11"/>
  <c r="F9" i="11" s="1"/>
  <c r="E8" i="11"/>
  <c r="F8" i="11" s="1"/>
  <c r="E7" i="11"/>
  <c r="F7" i="11" s="1"/>
  <c r="E6" i="11"/>
  <c r="F6" i="11" s="1"/>
  <c r="E5" i="11"/>
  <c r="F5" i="11" s="1"/>
  <c r="E26" i="10"/>
  <c r="F26" i="10" s="1"/>
  <c r="E25" i="10"/>
  <c r="F25" i="10" s="1"/>
  <c r="E24" i="10"/>
  <c r="F24" i="10" s="1"/>
  <c r="E23" i="10"/>
  <c r="F23" i="10" s="1"/>
  <c r="E22" i="10"/>
  <c r="F22" i="10" s="1"/>
  <c r="E21" i="10"/>
  <c r="F21" i="10" s="1"/>
  <c r="E20" i="10"/>
  <c r="E16" i="10"/>
  <c r="F16" i="10" s="1"/>
  <c r="E15" i="10"/>
  <c r="E14" i="10"/>
  <c r="E13" i="10"/>
  <c r="F13" i="10" s="1"/>
  <c r="E12" i="10"/>
  <c r="F12" i="10" s="1"/>
  <c r="E11" i="10"/>
  <c r="F11" i="10" s="1"/>
  <c r="E10" i="10"/>
  <c r="F10" i="10" s="1"/>
  <c r="E9" i="10"/>
  <c r="F9" i="10" s="1"/>
  <c r="E8" i="10"/>
  <c r="F8" i="10" s="1"/>
  <c r="E7" i="10"/>
  <c r="F7" i="10" s="1"/>
  <c r="E6" i="10"/>
  <c r="F6" i="10" s="1"/>
  <c r="E5" i="10"/>
  <c r="F5" i="10" s="1"/>
  <c r="F14" i="10" l="1"/>
  <c r="F15" i="10"/>
  <c r="F20" i="10"/>
  <c r="F20" i="9" l="1"/>
  <c r="G20" i="9" s="1"/>
  <c r="H20" i="9" s="1"/>
  <c r="D20" i="9"/>
  <c r="F19" i="9"/>
  <c r="G19" i="9" s="1"/>
  <c r="H19" i="9" s="1"/>
  <c r="D19" i="9"/>
  <c r="F18" i="9"/>
  <c r="G18" i="9" s="1"/>
  <c r="H18" i="9" s="1"/>
  <c r="D18" i="9"/>
  <c r="F17" i="9"/>
  <c r="G17" i="9" s="1"/>
  <c r="H17" i="9" s="1"/>
  <c r="D17" i="9"/>
  <c r="F11" i="9"/>
  <c r="G11" i="9" s="1"/>
  <c r="H11" i="9" s="1"/>
  <c r="D11" i="9"/>
  <c r="F5" i="9"/>
  <c r="G5" i="9" s="1"/>
  <c r="H5" i="9" s="1"/>
  <c r="D5" i="9"/>
  <c r="D9" i="9" s="1"/>
  <c r="D8" i="9" l="1"/>
  <c r="F8" i="9"/>
  <c r="G8" i="9" s="1"/>
  <c r="H8" i="9" s="1"/>
  <c r="D10" i="9"/>
  <c r="D6" i="9"/>
  <c r="F6" i="9"/>
  <c r="G6" i="9" s="1"/>
  <c r="H6" i="9" s="1"/>
  <c r="F10" i="9"/>
  <c r="G10" i="9" s="1"/>
  <c r="H10" i="9" s="1"/>
  <c r="D7" i="9"/>
  <c r="F7" i="9"/>
  <c r="G7" i="9" s="1"/>
  <c r="H7" i="9" s="1"/>
  <c r="F9" i="9"/>
  <c r="G9" i="9" s="1"/>
  <c r="H9" i="9" s="1"/>
  <c r="F22" i="1" l="1"/>
  <c r="G22" i="1" s="1"/>
  <c r="C61" i="1"/>
  <c r="C60" i="1"/>
  <c r="H59" i="1"/>
  <c r="G59" i="1"/>
  <c r="C59" i="1"/>
  <c r="C58" i="1"/>
  <c r="I53" i="1"/>
  <c r="I59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C57" i="1"/>
</calcChain>
</file>

<file path=xl/sharedStrings.xml><?xml version="1.0" encoding="utf-8"?>
<sst xmlns="http://schemas.openxmlformats.org/spreadsheetml/2006/main" count="172" uniqueCount="99">
  <si>
    <t>Retribucions bàsiques i complementàries</t>
  </si>
  <si>
    <t>Categoria</t>
  </si>
  <si>
    <t>Sou base</t>
  </si>
  <si>
    <t>Complement de categoria</t>
  </si>
  <si>
    <t>Complement de lloc de treball</t>
  </si>
  <si>
    <t>Acord Mesa Univ add_6_11_2018</t>
  </si>
  <si>
    <t>TOTAL MENSUAL</t>
  </si>
  <si>
    <t>TOTAL ANUAL</t>
  </si>
  <si>
    <t>Catedràtic/a</t>
  </si>
  <si>
    <t>Professor/a Agregat</t>
  </si>
  <si>
    <t>Professor/a Agregat_(EQ_P06) 0,4332</t>
  </si>
  <si>
    <t>Professor/a Lector</t>
  </si>
  <si>
    <t>Col.laborador/a</t>
  </si>
  <si>
    <t>Col.laborador/a doctor</t>
  </si>
  <si>
    <t xml:space="preserve">Ajudant </t>
  </si>
  <si>
    <t>Ajudant doctor</t>
  </si>
  <si>
    <t>Director/a de recerca</t>
  </si>
  <si>
    <t>Investigador/a ordinari</t>
  </si>
  <si>
    <t>Investigador/a postdoctoral</t>
  </si>
  <si>
    <t>Associat 12H</t>
  </si>
  <si>
    <t>Associat 12H (TIPUS_2)</t>
  </si>
  <si>
    <t>Professor substitut/a_16H_(Tipus 1)</t>
  </si>
  <si>
    <t>Professor substitut/a_15,5H_(Tipus 1)</t>
  </si>
  <si>
    <t>Professor substitut/a_15H_(Tipus 1)</t>
  </si>
  <si>
    <t>Professor substitut/a_14H_(Tipus 1)</t>
  </si>
  <si>
    <t>Professor substitut/a_13H_(Tipus 1)</t>
  </si>
  <si>
    <t>Professor substitut/a_12,5H_(Tipus 1)</t>
  </si>
  <si>
    <t>Professor substitut/a_12H_(Tipus 1)</t>
  </si>
  <si>
    <t>Professor substitut/a_11H_(Tipus 1)</t>
  </si>
  <si>
    <t>Professor substitut/a_10,5H_(Tipus 1)</t>
  </si>
  <si>
    <t>Professor substitut/a_10H_(Tipus 1)</t>
  </si>
  <si>
    <t>Professor substitut/a_9H_(Tipus 1)</t>
  </si>
  <si>
    <t>Professor substitut/a_8,5H_(Tipus 1)</t>
  </si>
  <si>
    <t>Professor substitut/a_8H_(Tipus 1)</t>
  </si>
  <si>
    <t>Professor substitut/a_7H_(Tipus 1)</t>
  </si>
  <si>
    <t>Professor substitut/a_6,5H_(Tipus 1)</t>
  </si>
  <si>
    <t>Professor substitut/a_6H_(Tipus 1)</t>
  </si>
  <si>
    <t>Professor substitut/a_5H_(Tipus 1)</t>
  </si>
  <si>
    <t>Professor substitut/a_4,5H_(Tipus 1)</t>
  </si>
  <si>
    <t>Professor substitut/a_4H_(Tipus 1)</t>
  </si>
  <si>
    <t>Professor substitut/a_3,5H_(Tipus 1)</t>
  </si>
  <si>
    <t>Professor substitut/a_3H_(Tipus 1)</t>
  </si>
  <si>
    <t>Professor substitut/a_2H_(Tipus 1)</t>
  </si>
  <si>
    <t>Professor substitut/a_1H_(Tipus 1)</t>
  </si>
  <si>
    <t>Investigador Programa Ramon y Cajal</t>
  </si>
  <si>
    <t>Segons Convocatòria</t>
  </si>
  <si>
    <t>Investigador Programa Juan de la Cierva</t>
  </si>
  <si>
    <t xml:space="preserve"> </t>
  </si>
  <si>
    <t>Triennis</t>
  </si>
  <si>
    <t>Grup</t>
  </si>
  <si>
    <t>Mensual</t>
  </si>
  <si>
    <t>Anual</t>
  </si>
  <si>
    <t>A</t>
  </si>
  <si>
    <t>Percentatges de cotització a la Seguretat Social</t>
  </si>
  <si>
    <t>AssL 12 H</t>
  </si>
  <si>
    <t>Concepte</t>
  </si>
  <si>
    <t>Personal fix</t>
  </si>
  <si>
    <t>Personal no fix</t>
  </si>
  <si>
    <t>AssL 12 H_TIPUS2</t>
  </si>
  <si>
    <t>TC</t>
  </si>
  <si>
    <t>TP</t>
  </si>
  <si>
    <t>Contingències comunes</t>
  </si>
  <si>
    <t>Atur</t>
  </si>
  <si>
    <t>Trams per mèrits docents (MD) i per mèrits investigadors (MI)</t>
  </si>
  <si>
    <t>quota MEI</t>
  </si>
  <si>
    <t>FOGASA</t>
  </si>
  <si>
    <t xml:space="preserve">Catedràtic/a </t>
  </si>
  <si>
    <t>Formació preofessional</t>
  </si>
  <si>
    <t>AT i MP</t>
  </si>
  <si>
    <t xml:space="preserve">Total % </t>
  </si>
  <si>
    <t>Associat 11H</t>
  </si>
  <si>
    <t>Associat 10H</t>
  </si>
  <si>
    <t>Associat 9H</t>
  </si>
  <si>
    <t>Associat 8H</t>
  </si>
  <si>
    <t>Associat 7H</t>
  </si>
  <si>
    <t>Associat 6H</t>
  </si>
  <si>
    <t>Associat 5H</t>
  </si>
  <si>
    <t>Associat 4H</t>
  </si>
  <si>
    <t>Associat 3H</t>
  </si>
  <si>
    <t>Associat 2H</t>
  </si>
  <si>
    <t>Associat 1H</t>
  </si>
  <si>
    <t>ASSL12H (tipus 2)</t>
  </si>
  <si>
    <t>ASSL11H (tipus 2)</t>
  </si>
  <si>
    <t>ASSL10H (tipus 2)</t>
  </si>
  <si>
    <t>ASSL8H (tipus 2)</t>
  </si>
  <si>
    <t>ASSL6H (tipus 2)</t>
  </si>
  <si>
    <t>ASSML9H (tipus 2)</t>
  </si>
  <si>
    <t>ASSL7H (tipus 2)</t>
  </si>
  <si>
    <t>Nivell</t>
  </si>
  <si>
    <t>RETRIBUCIÓ ANUAL (12 mensualitat + prorrateig p. Extra)</t>
  </si>
  <si>
    <t>Prorrateig paga Extra</t>
  </si>
  <si>
    <t>INVPOST1</t>
  </si>
  <si>
    <t>INVPOST2</t>
  </si>
  <si>
    <t>RETRIBUCIONS DEL PERSONAL DOCENT I INVESTIGADOR LABORAL DE LA UNIVERSITAT ROVIRA I VIRGILI 2026</t>
  </si>
  <si>
    <t>INVORDI1</t>
  </si>
  <si>
    <t>ABREV</t>
  </si>
  <si>
    <t>INVORDI2</t>
  </si>
  <si>
    <t>DIREINV1</t>
  </si>
  <si>
    <t>DIREINV2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</si>
</sst>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i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Arial"/>
      <family val="2"/>
    </font>
    <font>
      <sz val="14"/>
      <color rgb="FFFF0000"/>
      <name val="Arial"/>
      <family val="2"/>
    </font>
    <font>
      <sz val="14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1" applyFont="1"/>
    <xf numFmtId="0" fontId="3" fillId="0" borderId="0" xfId="1" applyFont="1"/>
    <xf numFmtId="2" fontId="3" fillId="0" borderId="0" xfId="1" applyNumberFormat="1" applyFont="1"/>
    <xf numFmtId="0" fontId="4" fillId="0" borderId="0" xfId="0" applyFont="1"/>
    <xf numFmtId="2" fontId="4" fillId="0" borderId="0" xfId="0" applyNumberFormat="1" applyFont="1"/>
    <xf numFmtId="0" fontId="5" fillId="0" borderId="0" xfId="1" applyFont="1"/>
    <xf numFmtId="0" fontId="6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2" fontId="6" fillId="4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10" fontId="4" fillId="0" borderId="0" xfId="0" applyNumberFormat="1" applyFont="1"/>
    <xf numFmtId="4" fontId="3" fillId="0" borderId="1" xfId="1" applyNumberFormat="1" applyFont="1" applyBorder="1"/>
    <xf numFmtId="4" fontId="4" fillId="0" borderId="1" xfId="0" applyNumberFormat="1" applyFont="1" applyBorder="1"/>
    <xf numFmtId="4" fontId="7" fillId="0" borderId="0" xfId="0" applyNumberFormat="1" applyFont="1"/>
    <xf numFmtId="2" fontId="8" fillId="0" borderId="0" xfId="0" applyNumberFormat="1" applyFont="1"/>
    <xf numFmtId="4" fontId="9" fillId="0" borderId="1" xfId="1" applyNumberFormat="1" applyFont="1" applyBorder="1"/>
    <xf numFmtId="0" fontId="8" fillId="0" borderId="0" xfId="0" applyFont="1"/>
    <xf numFmtId="0" fontId="9" fillId="0" borderId="1" xfId="0" applyFont="1" applyBorder="1"/>
    <xf numFmtId="2" fontId="9" fillId="0" borderId="1" xfId="0" applyNumberFormat="1" applyFont="1" applyBorder="1"/>
    <xf numFmtId="2" fontId="9" fillId="0" borderId="1" xfId="1" applyNumberFormat="1" applyFont="1" applyBorder="1"/>
    <xf numFmtId="4" fontId="9" fillId="0" borderId="1" xfId="0" applyNumberFormat="1" applyFont="1" applyBorder="1"/>
    <xf numFmtId="2" fontId="4" fillId="0" borderId="1" xfId="0" applyNumberFormat="1" applyFont="1" applyBorder="1"/>
    <xf numFmtId="0" fontId="9" fillId="0" borderId="1" xfId="1" applyFont="1" applyBorder="1"/>
    <xf numFmtId="4" fontId="9" fillId="0" borderId="0" xfId="1" applyNumberFormat="1" applyFont="1" applyAlignment="1">
      <alignment horizontal="right"/>
    </xf>
    <xf numFmtId="14" fontId="4" fillId="0" borderId="0" xfId="0" applyNumberFormat="1" applyFont="1"/>
    <xf numFmtId="0" fontId="3" fillId="2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/>
    </xf>
    <xf numFmtId="4" fontId="5" fillId="0" borderId="0" xfId="1" applyNumberFormat="1" applyFont="1"/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/>
    <xf numFmtId="2" fontId="9" fillId="0" borderId="0" xfId="0" applyNumberFormat="1" applyFont="1"/>
    <xf numFmtId="0" fontId="3" fillId="7" borderId="1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/>
    </xf>
    <xf numFmtId="2" fontId="3" fillId="8" borderId="1" xfId="1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3" fillId="0" borderId="1" xfId="1" applyFont="1" applyBorder="1"/>
    <xf numFmtId="10" fontId="3" fillId="0" borderId="1" xfId="1" applyNumberFormat="1" applyFont="1" applyBorder="1"/>
    <xf numFmtId="4" fontId="3" fillId="2" borderId="1" xfId="1" applyNumberFormat="1" applyFont="1" applyFill="1" applyBorder="1" applyAlignment="1">
      <alignment horizontal="center"/>
    </xf>
    <xf numFmtId="4" fontId="3" fillId="3" borderId="1" xfId="1" applyNumberFormat="1" applyFont="1" applyFill="1" applyBorder="1" applyAlignment="1">
      <alignment horizontal="center" wrapText="1"/>
    </xf>
    <xf numFmtId="4" fontId="6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 vertical="center"/>
    </xf>
    <xf numFmtId="0" fontId="6" fillId="6" borderId="1" xfId="1" applyFont="1" applyFill="1" applyBorder="1" applyAlignment="1">
      <alignment horizontal="center"/>
    </xf>
    <xf numFmtId="10" fontId="6" fillId="6" borderId="1" xfId="1" applyNumberFormat="1" applyFont="1" applyFill="1" applyBorder="1"/>
    <xf numFmtId="4" fontId="3" fillId="0" borderId="0" xfId="1" applyNumberFormat="1" applyFont="1"/>
    <xf numFmtId="0" fontId="12" fillId="0" borderId="1" xfId="0" applyFont="1" applyBorder="1"/>
    <xf numFmtId="2" fontId="0" fillId="0" borderId="0" xfId="0" applyNumberFormat="1"/>
    <xf numFmtId="2" fontId="13" fillId="4" borderId="1" xfId="1" applyNumberFormat="1" applyFont="1" applyFill="1" applyBorder="1" applyAlignment="1">
      <alignment horizontal="center" vertical="center"/>
    </xf>
    <xf numFmtId="2" fontId="13" fillId="4" borderId="1" xfId="1" applyNumberFormat="1" applyFont="1" applyFill="1" applyBorder="1" applyAlignment="1">
      <alignment horizontal="center" vertical="center" wrapText="1"/>
    </xf>
    <xf numFmtId="2" fontId="13" fillId="5" borderId="1" xfId="1" applyNumberFormat="1" applyFont="1" applyFill="1" applyBorder="1" applyAlignment="1">
      <alignment horizontal="center" vertical="center" wrapText="1"/>
    </xf>
    <xf numFmtId="2" fontId="13" fillId="6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right"/>
    </xf>
    <xf numFmtId="4" fontId="12" fillId="0" borderId="1" xfId="0" applyNumberFormat="1" applyFont="1" applyBorder="1"/>
    <xf numFmtId="4" fontId="0" fillId="0" borderId="0" xfId="0" applyNumberFormat="1"/>
    <xf numFmtId="4" fontId="14" fillId="0" borderId="1" xfId="0" applyNumberFormat="1" applyFont="1" applyBorder="1"/>
    <xf numFmtId="4" fontId="13" fillId="4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 applyAlignment="1">
      <alignment horizontal="center" vertical="center" wrapText="1"/>
    </xf>
    <xf numFmtId="4" fontId="13" fillId="5" borderId="1" xfId="1" applyNumberFormat="1" applyFont="1" applyFill="1" applyBorder="1" applyAlignment="1">
      <alignment horizontal="center" vertical="center" wrapText="1"/>
    </xf>
    <xf numFmtId="4" fontId="13" fillId="6" borderId="1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 wrapText="1"/>
    </xf>
    <xf numFmtId="4" fontId="15" fillId="0" borderId="1" xfId="1" applyNumberFormat="1" applyFont="1" applyBorder="1"/>
    <xf numFmtId="0" fontId="10" fillId="0" borderId="0" xfId="0" applyFont="1"/>
    <xf numFmtId="4" fontId="7" fillId="0" borderId="1" xfId="0" applyNumberFormat="1" applyFont="1" applyBorder="1"/>
    <xf numFmtId="0" fontId="3" fillId="2" borderId="1" xfId="1" applyFont="1" applyFill="1" applyBorder="1" applyAlignment="1">
      <alignment horizontal="center" vertical="center" wrapText="1"/>
    </xf>
    <xf numFmtId="4" fontId="16" fillId="0" borderId="1" xfId="1" applyNumberFormat="1" applyFont="1" applyBorder="1"/>
    <xf numFmtId="1" fontId="17" fillId="0" borderId="1" xfId="1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3" fillId="0" borderId="0" xfId="1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2" fontId="9" fillId="0" borderId="0" xfId="0" applyNumberFormat="1" applyFont="1" applyBorder="1"/>
    <xf numFmtId="2" fontId="4" fillId="0" borderId="0" xfId="0" applyNumberFormat="1" applyFont="1" applyBorder="1"/>
    <xf numFmtId="0" fontId="12" fillId="0" borderId="1" xfId="0" applyFont="1" applyFill="1" applyBorder="1"/>
    <xf numFmtId="4" fontId="14" fillId="0" borderId="1" xfId="0" applyNumberFormat="1" applyFont="1" applyFill="1" applyBorder="1"/>
    <xf numFmtId="0" fontId="0" fillId="0" borderId="0" xfId="0" applyFill="1"/>
    <xf numFmtId="0" fontId="11" fillId="0" borderId="1" xfId="1" applyFont="1" applyBorder="1" applyAlignment="1">
      <alignment vertical="center" wrapText="1"/>
    </xf>
    <xf numFmtId="0" fontId="18" fillId="0" borderId="0" xfId="1" applyFont="1"/>
    <xf numFmtId="0" fontId="11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16" fillId="0" borderId="1" xfId="0" applyFont="1" applyBorder="1"/>
    <xf numFmtId="4" fontId="9" fillId="0" borderId="1" xfId="1" applyNumberFormat="1" applyFont="1" applyBorder="1" applyAlignment="1">
      <alignment horizontal="right"/>
    </xf>
    <xf numFmtId="0" fontId="3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BAB8C328-7193-44A7-B3F1-3315A3EDD4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63200" cy="572120"/>
    <xdr:pic>
      <xdr:nvPicPr>
        <xdr:cNvPr id="2" name="Picture 1">
          <a:extLst>
            <a:ext uri="{FF2B5EF4-FFF2-40B4-BE49-F238E27FC236}">
              <a16:creationId xmlns:a16="http://schemas.microsoft.com/office/drawing/2014/main" id="{AC32FD61-8392-4892-9240-AB2E1AB63F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64726"/>
        <a:stretch/>
      </xdr:blipFill>
      <xdr:spPr bwMode="auto">
        <a:xfrm>
          <a:off x="0" y="0"/>
          <a:ext cx="10363200" cy="57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91624" cy="572120"/>
    <xdr:pic>
      <xdr:nvPicPr>
        <xdr:cNvPr id="2" name="Picture 1">
          <a:extLst>
            <a:ext uri="{FF2B5EF4-FFF2-40B4-BE49-F238E27FC236}">
              <a16:creationId xmlns:a16="http://schemas.microsoft.com/office/drawing/2014/main" id="{327D0B25-2843-4294-B0EE-D26995683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64726"/>
        <a:stretch/>
      </xdr:blipFill>
      <xdr:spPr bwMode="auto">
        <a:xfrm>
          <a:off x="0" y="0"/>
          <a:ext cx="9191624" cy="57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72575" cy="572120"/>
    <xdr:pic>
      <xdr:nvPicPr>
        <xdr:cNvPr id="2" name="Picture 1">
          <a:extLst>
            <a:ext uri="{FF2B5EF4-FFF2-40B4-BE49-F238E27FC236}">
              <a16:creationId xmlns:a16="http://schemas.microsoft.com/office/drawing/2014/main" id="{0D4ADDAE-E44A-4419-B502-1DC0ECC184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64726"/>
        <a:stretch/>
      </xdr:blipFill>
      <xdr:spPr bwMode="auto">
        <a:xfrm>
          <a:off x="0" y="0"/>
          <a:ext cx="9172575" cy="57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87000" cy="1063625"/>
    <xdr:pic>
      <xdr:nvPicPr>
        <xdr:cNvPr id="2" name="Picture 1">
          <a:extLst>
            <a:ext uri="{FF2B5EF4-FFF2-40B4-BE49-F238E27FC236}">
              <a16:creationId xmlns:a16="http://schemas.microsoft.com/office/drawing/2014/main" id="{9C3DC93B-6896-40DF-B798-31B300C837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64726"/>
        <a:stretch/>
      </xdr:blipFill>
      <xdr:spPr bwMode="auto">
        <a:xfrm>
          <a:off x="0" y="0"/>
          <a:ext cx="10287000" cy="106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0146-941C-4585-BD4F-EB2079ABDBC2}">
  <sheetPr>
    <pageSetUpPr fitToPage="1"/>
  </sheetPr>
  <dimension ref="A4:I65"/>
  <sheetViews>
    <sheetView tabSelected="1" view="pageBreakPreview" zoomScaleNormal="100" zoomScaleSheetLayoutView="100" workbookViewId="0">
      <selection activeCell="N14" sqref="N14"/>
    </sheetView>
  </sheetViews>
  <sheetFormatPr defaultColWidth="11.453125" defaultRowHeight="17.5" x14ac:dyDescent="0.35"/>
  <cols>
    <col min="1" max="1" width="41.54296875" style="4" customWidth="1"/>
    <col min="2" max="3" width="21.26953125" style="4" customWidth="1"/>
    <col min="4" max="4" width="18.7265625" style="4" customWidth="1"/>
    <col min="5" max="5" width="19" style="4" customWidth="1"/>
    <col min="6" max="6" width="18" style="5" customWidth="1"/>
    <col min="7" max="8" width="15.26953125" style="4" customWidth="1"/>
    <col min="9" max="9" width="9.7265625" style="4" bestFit="1" customWidth="1"/>
    <col min="10" max="10" width="16.54296875" style="4" customWidth="1"/>
    <col min="11" max="11" width="17" style="4" customWidth="1"/>
    <col min="12" max="16384" width="11.453125" style="4"/>
  </cols>
  <sheetData>
    <row r="4" spans="1:9" ht="18.5" x14ac:dyDescent="0.45">
      <c r="A4" s="1" t="s">
        <v>93</v>
      </c>
      <c r="B4" s="2"/>
      <c r="C4" s="2"/>
      <c r="D4" s="2"/>
      <c r="E4" s="2"/>
      <c r="F4" s="3"/>
      <c r="G4" s="2"/>
      <c r="H4" s="2"/>
      <c r="I4" s="2"/>
    </row>
    <row r="6" spans="1:9" ht="18.5" x14ac:dyDescent="0.45">
      <c r="A6" s="6" t="s">
        <v>0</v>
      </c>
      <c r="B6" s="2"/>
      <c r="C6" s="2"/>
      <c r="D6" s="2"/>
      <c r="E6" s="2"/>
      <c r="F6" s="3"/>
      <c r="G6" s="2"/>
      <c r="H6" s="2"/>
      <c r="I6" s="2"/>
    </row>
    <row r="8" spans="1:9" ht="49.5" customHeight="1" x14ac:dyDescent="0.35">
      <c r="A8" s="81" t="s">
        <v>1</v>
      </c>
      <c r="B8" s="7" t="s">
        <v>2</v>
      </c>
      <c r="C8" s="8" t="s">
        <v>3</v>
      </c>
      <c r="D8" s="8" t="s">
        <v>4</v>
      </c>
      <c r="E8" s="9" t="s">
        <v>5</v>
      </c>
      <c r="F8" s="10" t="s">
        <v>6</v>
      </c>
      <c r="G8" s="11" t="s">
        <v>7</v>
      </c>
      <c r="H8" s="12"/>
      <c r="I8" s="5"/>
    </row>
    <row r="9" spans="1:9" ht="18.5" x14ac:dyDescent="0.45">
      <c r="A9" s="13" t="s">
        <v>8</v>
      </c>
      <c r="B9" s="14">
        <v>1474.19</v>
      </c>
      <c r="C9" s="14">
        <v>196.9709</v>
      </c>
      <c r="D9" s="14">
        <v>2168.2734500000001</v>
      </c>
      <c r="E9" s="14">
        <v>6.43</v>
      </c>
      <c r="F9" s="14">
        <f t="shared" ref="F9:F44" si="0">B9+C9+D9+E9</f>
        <v>3845.8643500000003</v>
      </c>
      <c r="G9" s="14">
        <f t="shared" ref="G9:G19" si="1">F9*12+(B9+C9+D9)*2</f>
        <v>53829.240900000004</v>
      </c>
      <c r="H9" s="15"/>
      <c r="I9" s="16"/>
    </row>
    <row r="10" spans="1:9" ht="18.5" x14ac:dyDescent="0.45">
      <c r="A10" s="13" t="s">
        <v>9</v>
      </c>
      <c r="B10" s="14">
        <v>1474.19</v>
      </c>
      <c r="C10" s="14">
        <v>196.9709</v>
      </c>
      <c r="D10" s="14">
        <v>1479.1595</v>
      </c>
      <c r="E10" s="14">
        <v>6.43</v>
      </c>
      <c r="F10" s="14">
        <f t="shared" si="0"/>
        <v>3156.7503999999999</v>
      </c>
      <c r="G10" s="14">
        <f t="shared" si="1"/>
        <v>44181.645599999996</v>
      </c>
      <c r="H10" s="15"/>
      <c r="I10" s="16"/>
    </row>
    <row r="11" spans="1:9" ht="18.5" x14ac:dyDescent="0.45">
      <c r="A11" s="13" t="s">
        <v>10</v>
      </c>
      <c r="B11" s="14">
        <v>638.61910799999998</v>
      </c>
      <c r="C11" s="14">
        <v>85.327793879999987</v>
      </c>
      <c r="D11" s="14">
        <v>640.76949999999999</v>
      </c>
      <c r="E11" s="14">
        <v>2.7811439999999998</v>
      </c>
      <c r="F11" s="14">
        <f t="shared" si="0"/>
        <v>1367.49754588</v>
      </c>
      <c r="G11" s="14">
        <f t="shared" si="1"/>
        <v>19139.403354319998</v>
      </c>
      <c r="H11" s="15"/>
      <c r="I11" s="16"/>
    </row>
    <row r="12" spans="1:9" ht="18.5" x14ac:dyDescent="0.45">
      <c r="A12" s="13" t="s">
        <v>11</v>
      </c>
      <c r="B12" s="14">
        <v>1474.19</v>
      </c>
      <c r="C12" s="14">
        <v>196.9709</v>
      </c>
      <c r="D12" s="14">
        <v>1183.8452499999999</v>
      </c>
      <c r="E12" s="14">
        <v>6.43</v>
      </c>
      <c r="F12" s="14">
        <f t="shared" si="0"/>
        <v>2861.43615</v>
      </c>
      <c r="G12" s="14">
        <f t="shared" si="1"/>
        <v>40047.246100000004</v>
      </c>
      <c r="H12" s="15"/>
      <c r="I12" s="16"/>
    </row>
    <row r="13" spans="1:9" ht="18.5" x14ac:dyDescent="0.45">
      <c r="A13" s="13" t="s">
        <v>12</v>
      </c>
      <c r="B13" s="14">
        <v>1474.19</v>
      </c>
      <c r="C13" s="14">
        <v>0</v>
      </c>
      <c r="D13" s="14">
        <v>937.74834999999996</v>
      </c>
      <c r="E13" s="14">
        <v>6.43</v>
      </c>
      <c r="F13" s="14">
        <f t="shared" si="0"/>
        <v>2418.3683499999997</v>
      </c>
      <c r="G13" s="14">
        <f t="shared" si="1"/>
        <v>33844.296899999994</v>
      </c>
      <c r="H13" s="15"/>
      <c r="I13" s="16"/>
    </row>
    <row r="14" spans="1:9" ht="18.5" x14ac:dyDescent="0.45">
      <c r="A14" s="13" t="s">
        <v>13</v>
      </c>
      <c r="B14" s="14">
        <v>1474.19</v>
      </c>
      <c r="C14" s="14">
        <v>196.9709</v>
      </c>
      <c r="D14" s="14">
        <v>937.74834999999996</v>
      </c>
      <c r="E14" s="14">
        <v>6.43</v>
      </c>
      <c r="F14" s="14">
        <f t="shared" si="0"/>
        <v>2615.33925</v>
      </c>
      <c r="G14" s="14">
        <f t="shared" si="1"/>
        <v>36601.889499999997</v>
      </c>
      <c r="H14" s="15"/>
      <c r="I14" s="16"/>
    </row>
    <row r="15" spans="1:9" ht="18.5" x14ac:dyDescent="0.45">
      <c r="A15" s="13" t="s">
        <v>14</v>
      </c>
      <c r="B15" s="14">
        <v>1474.19</v>
      </c>
      <c r="C15" s="14">
        <v>0</v>
      </c>
      <c r="D15" s="14">
        <v>396.34735000000001</v>
      </c>
      <c r="E15" s="14">
        <v>6.43</v>
      </c>
      <c r="F15" s="14">
        <f t="shared" si="0"/>
        <v>1876.9673500000001</v>
      </c>
      <c r="G15" s="14">
        <f t="shared" si="1"/>
        <v>26264.682900000003</v>
      </c>
      <c r="H15" s="15"/>
      <c r="I15" s="16"/>
    </row>
    <row r="16" spans="1:9" ht="18.5" x14ac:dyDescent="0.45">
      <c r="A16" s="13" t="s">
        <v>15</v>
      </c>
      <c r="B16" s="14">
        <v>1474.19</v>
      </c>
      <c r="C16" s="14">
        <v>196.9709</v>
      </c>
      <c r="D16" s="14">
        <v>396.34735000000001</v>
      </c>
      <c r="E16" s="14">
        <v>6.43</v>
      </c>
      <c r="F16" s="14">
        <f t="shared" si="0"/>
        <v>2073.9382499999997</v>
      </c>
      <c r="G16" s="14">
        <f t="shared" si="1"/>
        <v>29022.275499999996</v>
      </c>
      <c r="H16" s="15"/>
      <c r="I16" s="16"/>
    </row>
    <row r="17" spans="1:9" ht="18.5" x14ac:dyDescent="0.45">
      <c r="A17" s="17" t="s">
        <v>16</v>
      </c>
      <c r="B17" s="14">
        <v>1474.19</v>
      </c>
      <c r="C17" s="14">
        <v>196.9709</v>
      </c>
      <c r="D17" s="14">
        <v>1479.1595</v>
      </c>
      <c r="E17" s="14">
        <v>6.43</v>
      </c>
      <c r="F17" s="14">
        <f t="shared" si="0"/>
        <v>3156.7503999999999</v>
      </c>
      <c r="G17" s="14">
        <f t="shared" si="1"/>
        <v>44181.645599999996</v>
      </c>
      <c r="H17" s="15"/>
      <c r="I17" s="16"/>
    </row>
    <row r="18" spans="1:9" ht="18.5" x14ac:dyDescent="0.45">
      <c r="A18" s="17" t="s">
        <v>17</v>
      </c>
      <c r="B18" s="14">
        <v>1474.19</v>
      </c>
      <c r="C18" s="14">
        <v>196.9709</v>
      </c>
      <c r="D18" s="14">
        <v>986.95555000000002</v>
      </c>
      <c r="E18" s="14">
        <v>6.43</v>
      </c>
      <c r="F18" s="14">
        <f t="shared" si="0"/>
        <v>2664.5464499999998</v>
      </c>
      <c r="G18" s="14">
        <f t="shared" si="1"/>
        <v>37290.790300000001</v>
      </c>
      <c r="H18" s="15"/>
      <c r="I18" s="16"/>
    </row>
    <row r="19" spans="1:9" s="18" customFormat="1" ht="18.5" x14ac:dyDescent="0.45">
      <c r="A19" s="17" t="s">
        <v>18</v>
      </c>
      <c r="B19" s="14">
        <v>1474.19</v>
      </c>
      <c r="C19" s="14">
        <v>196.9709</v>
      </c>
      <c r="D19" s="14">
        <v>101.02294999999999</v>
      </c>
      <c r="E19" s="14">
        <v>6.43</v>
      </c>
      <c r="F19" s="14">
        <f t="shared" si="0"/>
        <v>1778.6138500000002</v>
      </c>
      <c r="G19" s="14">
        <f t="shared" si="1"/>
        <v>24887.733900000003</v>
      </c>
      <c r="H19" s="15"/>
      <c r="I19" s="16"/>
    </row>
    <row r="20" spans="1:9" ht="18.5" x14ac:dyDescent="0.45">
      <c r="A20" s="17" t="s">
        <v>19</v>
      </c>
      <c r="B20" s="14">
        <v>579.54999999999995</v>
      </c>
      <c r="C20" s="14">
        <v>0</v>
      </c>
      <c r="D20" s="14">
        <v>102.78904999999999</v>
      </c>
      <c r="E20" s="14">
        <v>2.08</v>
      </c>
      <c r="F20" s="14">
        <f t="shared" si="0"/>
        <v>684.41904999999997</v>
      </c>
      <c r="G20" s="14">
        <f>F20*12+(B20)*2</f>
        <v>9372.1286</v>
      </c>
      <c r="H20" s="15"/>
      <c r="I20" s="16"/>
    </row>
    <row r="21" spans="1:9" ht="18.5" x14ac:dyDescent="0.45">
      <c r="A21" s="17" t="s">
        <v>20</v>
      </c>
      <c r="B21" s="14">
        <v>724.41</v>
      </c>
      <c r="C21" s="14">
        <v>0</v>
      </c>
      <c r="D21" s="14">
        <v>128.46854999999999</v>
      </c>
      <c r="E21" s="14">
        <v>2.62</v>
      </c>
      <c r="F21" s="14">
        <f t="shared" si="0"/>
        <v>855.49854999999991</v>
      </c>
      <c r="G21" s="14">
        <f>F21*12+(B21)*2</f>
        <v>11714.802599999999</v>
      </c>
      <c r="H21" s="15"/>
      <c r="I21" s="16"/>
    </row>
    <row r="22" spans="1:9" ht="18.5" x14ac:dyDescent="0.45">
      <c r="A22" s="19" t="s">
        <v>21</v>
      </c>
      <c r="B22" s="14">
        <v>772.73333333333323</v>
      </c>
      <c r="C22" s="14">
        <v>0</v>
      </c>
      <c r="D22" s="14">
        <v>137.05545000000001</v>
      </c>
      <c r="E22" s="14">
        <v>2.77</v>
      </c>
      <c r="F22" s="14">
        <f t="shared" si="0"/>
        <v>912.55878333333317</v>
      </c>
      <c r="G22" s="14">
        <f>F22*12+(B22)*2</f>
        <v>12496.172066666666</v>
      </c>
      <c r="H22" s="15"/>
      <c r="I22" s="16"/>
    </row>
    <row r="23" spans="1:9" ht="18.5" hidden="1" x14ac:dyDescent="0.45">
      <c r="A23" s="19" t="s">
        <v>22</v>
      </c>
      <c r="B23" s="20">
        <v>698.59</v>
      </c>
      <c r="C23" s="20">
        <v>0</v>
      </c>
      <c r="D23" s="20">
        <v>123.894481425</v>
      </c>
      <c r="E23" s="21">
        <v>2.5099999999999998</v>
      </c>
      <c r="F23" s="22">
        <f t="shared" si="0"/>
        <v>824.994481425</v>
      </c>
      <c r="G23" s="23">
        <f t="shared" ref="G23:G44" si="2">F23*12+(B23+C23+D23)*2</f>
        <v>11544.902739949999</v>
      </c>
      <c r="H23" s="15"/>
      <c r="I23" s="5"/>
    </row>
    <row r="24" spans="1:9" ht="18.5" hidden="1" x14ac:dyDescent="0.45">
      <c r="A24" s="19" t="s">
        <v>23</v>
      </c>
      <c r="B24" s="20">
        <v>676.05</v>
      </c>
      <c r="C24" s="20">
        <v>0</v>
      </c>
      <c r="D24" s="20">
        <v>119.89788525</v>
      </c>
      <c r="E24" s="21">
        <v>2.4300000000000002</v>
      </c>
      <c r="F24" s="22">
        <f t="shared" si="0"/>
        <v>798.37788524999985</v>
      </c>
      <c r="G24" s="23">
        <f t="shared" si="2"/>
        <v>11172.430393499997</v>
      </c>
      <c r="H24" s="15"/>
      <c r="I24" s="5"/>
    </row>
    <row r="25" spans="1:9" ht="18.5" hidden="1" x14ac:dyDescent="0.45">
      <c r="A25" s="19" t="s">
        <v>24</v>
      </c>
      <c r="B25" s="20">
        <v>630.97294470000008</v>
      </c>
      <c r="C25" s="20">
        <v>0</v>
      </c>
      <c r="D25" s="20">
        <v>111.9046929</v>
      </c>
      <c r="E25" s="21">
        <v>2.2597239</v>
      </c>
      <c r="F25" s="22">
        <f t="shared" si="0"/>
        <v>745.13736150000011</v>
      </c>
      <c r="G25" s="23">
        <f t="shared" si="2"/>
        <v>10427.4036132</v>
      </c>
      <c r="H25" s="15"/>
      <c r="I25" s="5"/>
    </row>
    <row r="26" spans="1:9" ht="18.5" hidden="1" x14ac:dyDescent="0.45">
      <c r="A26" s="19" t="s">
        <v>25</v>
      </c>
      <c r="B26" s="20">
        <v>585.90344864999997</v>
      </c>
      <c r="C26" s="20">
        <v>0</v>
      </c>
      <c r="D26" s="20">
        <v>103.91150055</v>
      </c>
      <c r="E26" s="21">
        <v>2.0983150499999996</v>
      </c>
      <c r="F26" s="22">
        <f t="shared" si="0"/>
        <v>691.91326425</v>
      </c>
      <c r="G26" s="23">
        <f t="shared" si="2"/>
        <v>9682.5890694000009</v>
      </c>
      <c r="H26" s="15"/>
      <c r="I26" s="5"/>
    </row>
    <row r="27" spans="1:9" ht="18.5" hidden="1" x14ac:dyDescent="0.45">
      <c r="A27" s="19" t="s">
        <v>26</v>
      </c>
      <c r="B27" s="20">
        <v>563.36870062499997</v>
      </c>
      <c r="C27" s="20">
        <v>0</v>
      </c>
      <c r="D27" s="20">
        <v>99.914904375000006</v>
      </c>
      <c r="E27" s="21">
        <v>2.0176106250000001</v>
      </c>
      <c r="F27" s="22">
        <f t="shared" si="0"/>
        <v>665.30121562499994</v>
      </c>
      <c r="G27" s="23">
        <f t="shared" si="2"/>
        <v>9310.1817974999994</v>
      </c>
      <c r="H27" s="15"/>
      <c r="I27" s="5"/>
    </row>
    <row r="28" spans="1:9" ht="18.5" hidden="1" x14ac:dyDescent="0.45">
      <c r="A28" s="19" t="s">
        <v>27</v>
      </c>
      <c r="B28" s="20">
        <v>540.84</v>
      </c>
      <c r="C28" s="20">
        <v>0</v>
      </c>
      <c r="D28" s="20">
        <v>95.918308199999998</v>
      </c>
      <c r="E28" s="21">
        <v>1.9369061999999999</v>
      </c>
      <c r="F28" s="22">
        <f t="shared" si="0"/>
        <v>638.69521439999994</v>
      </c>
      <c r="G28" s="23">
        <f t="shared" si="2"/>
        <v>8937.8591891999986</v>
      </c>
      <c r="H28" s="15"/>
      <c r="I28" s="5"/>
    </row>
    <row r="29" spans="1:9" ht="18.5" hidden="1" x14ac:dyDescent="0.45">
      <c r="A29" s="19" t="s">
        <v>28</v>
      </c>
      <c r="B29" s="20">
        <v>495.76445654999998</v>
      </c>
      <c r="C29" s="20">
        <v>0</v>
      </c>
      <c r="D29" s="20">
        <v>87.925115849999997</v>
      </c>
      <c r="E29" s="21">
        <v>1.77549735</v>
      </c>
      <c r="F29" s="22">
        <f t="shared" si="0"/>
        <v>585.46506975</v>
      </c>
      <c r="G29" s="23">
        <f t="shared" si="2"/>
        <v>8192.9599817999988</v>
      </c>
      <c r="H29" s="15"/>
      <c r="I29" s="5"/>
    </row>
    <row r="30" spans="1:9" ht="18.5" hidden="1" x14ac:dyDescent="0.45">
      <c r="A30" s="19" t="s">
        <v>29</v>
      </c>
      <c r="B30" s="20">
        <v>473.24</v>
      </c>
      <c r="C30" s="20">
        <v>0</v>
      </c>
      <c r="D30" s="20">
        <v>83.928519675000004</v>
      </c>
      <c r="E30" s="21">
        <v>1.7</v>
      </c>
      <c r="F30" s="22">
        <f t="shared" si="0"/>
        <v>558.86851967500002</v>
      </c>
      <c r="G30" s="23">
        <f t="shared" si="2"/>
        <v>7820.7592754500001</v>
      </c>
      <c r="H30" s="15"/>
      <c r="I30" s="5"/>
    </row>
    <row r="31" spans="1:9" ht="18.5" hidden="1" x14ac:dyDescent="0.45">
      <c r="A31" s="19" t="s">
        <v>30</v>
      </c>
      <c r="B31" s="20">
        <v>450.7</v>
      </c>
      <c r="C31" s="20">
        <v>0</v>
      </c>
      <c r="D31" s="20">
        <v>79.931923499999996</v>
      </c>
      <c r="E31" s="21">
        <v>1.62</v>
      </c>
      <c r="F31" s="22">
        <f t="shared" si="0"/>
        <v>532.25192349999998</v>
      </c>
      <c r="G31" s="23">
        <f t="shared" si="2"/>
        <v>7448.2869289999999</v>
      </c>
      <c r="H31" s="15"/>
      <c r="I31" s="5"/>
    </row>
    <row r="32" spans="1:9" ht="18.5" hidden="1" x14ac:dyDescent="0.45">
      <c r="A32" s="19" t="s">
        <v>31</v>
      </c>
      <c r="B32" s="20">
        <v>405.62546444999998</v>
      </c>
      <c r="C32" s="20">
        <v>0</v>
      </c>
      <c r="D32" s="20">
        <v>71.93873115000001</v>
      </c>
      <c r="E32" s="21">
        <v>1.46</v>
      </c>
      <c r="F32" s="22">
        <f t="shared" si="0"/>
        <v>479.02419559999998</v>
      </c>
      <c r="G32" s="23">
        <f t="shared" si="2"/>
        <v>6703.4187383999997</v>
      </c>
      <c r="H32" s="15"/>
      <c r="I32" s="5"/>
    </row>
    <row r="33" spans="1:9" ht="18.5" hidden="1" x14ac:dyDescent="0.45">
      <c r="A33" s="19" t="s">
        <v>32</v>
      </c>
      <c r="B33" s="20">
        <v>383.1</v>
      </c>
      <c r="C33" s="20">
        <v>0</v>
      </c>
      <c r="D33" s="20">
        <v>67.942134975000002</v>
      </c>
      <c r="E33" s="21">
        <v>1.38</v>
      </c>
      <c r="F33" s="22">
        <f t="shared" si="0"/>
        <v>452.42213497500001</v>
      </c>
      <c r="G33" s="23">
        <f t="shared" si="2"/>
        <v>6331.1498896499997</v>
      </c>
      <c r="H33" s="15"/>
      <c r="I33" s="5"/>
    </row>
    <row r="34" spans="1:9" ht="18.5" hidden="1" x14ac:dyDescent="0.45">
      <c r="A34" s="19" t="s">
        <v>33</v>
      </c>
      <c r="B34" s="20">
        <v>360.55596839999998</v>
      </c>
      <c r="C34" s="20">
        <v>0</v>
      </c>
      <c r="D34" s="20">
        <v>63.945538800000001</v>
      </c>
      <c r="E34" s="21">
        <v>1.3</v>
      </c>
      <c r="F34" s="22">
        <f t="shared" si="0"/>
        <v>425.8015072</v>
      </c>
      <c r="G34" s="23">
        <f t="shared" si="2"/>
        <v>5958.6211008</v>
      </c>
      <c r="H34" s="15"/>
      <c r="I34" s="5"/>
    </row>
    <row r="35" spans="1:9" ht="18.5" hidden="1" x14ac:dyDescent="0.45">
      <c r="A35" s="19" t="s">
        <v>34</v>
      </c>
      <c r="B35" s="20">
        <v>315.48647235000004</v>
      </c>
      <c r="C35" s="20">
        <v>0</v>
      </c>
      <c r="D35" s="20">
        <v>55.95234645</v>
      </c>
      <c r="E35" s="21">
        <v>1.12986195</v>
      </c>
      <c r="F35" s="22">
        <f t="shared" si="0"/>
        <v>372.56868075000006</v>
      </c>
      <c r="G35" s="23">
        <f t="shared" si="2"/>
        <v>5213.7018066000001</v>
      </c>
      <c r="H35" s="15"/>
      <c r="I35" s="5"/>
    </row>
    <row r="36" spans="1:9" ht="18.5" hidden="1" x14ac:dyDescent="0.45">
      <c r="A36" s="19" t="s">
        <v>35</v>
      </c>
      <c r="B36" s="20">
        <v>292.95999999999998</v>
      </c>
      <c r="C36" s="20">
        <v>0</v>
      </c>
      <c r="D36" s="20">
        <v>51.955750275</v>
      </c>
      <c r="E36" s="21">
        <v>1.0491575249999998</v>
      </c>
      <c r="F36" s="22">
        <f t="shared" si="0"/>
        <v>345.96490779999999</v>
      </c>
      <c r="G36" s="23">
        <f t="shared" si="2"/>
        <v>4841.4103941499998</v>
      </c>
      <c r="H36" s="15"/>
      <c r="I36" s="5"/>
    </row>
    <row r="37" spans="1:9" ht="18.5" hidden="1" x14ac:dyDescent="0.45">
      <c r="A37" s="19" t="s">
        <v>36</v>
      </c>
      <c r="B37" s="20">
        <v>270.41697629999999</v>
      </c>
      <c r="C37" s="20">
        <v>0</v>
      </c>
      <c r="D37" s="20">
        <v>47.959154099999999</v>
      </c>
      <c r="E37" s="21">
        <v>0.96845309999999996</v>
      </c>
      <c r="F37" s="22">
        <f t="shared" si="0"/>
        <v>319.34458349999994</v>
      </c>
      <c r="G37" s="23">
        <f t="shared" si="2"/>
        <v>4468.887262799999</v>
      </c>
      <c r="H37" s="15"/>
      <c r="I37" s="5"/>
    </row>
    <row r="38" spans="1:9" ht="18.5" hidden="1" x14ac:dyDescent="0.45">
      <c r="A38" s="19" t="s">
        <v>37</v>
      </c>
      <c r="B38" s="20">
        <v>225.34748025000002</v>
      </c>
      <c r="C38" s="20">
        <v>0</v>
      </c>
      <c r="D38" s="20">
        <v>39.965961749999998</v>
      </c>
      <c r="E38" s="21">
        <v>0.80704425000000002</v>
      </c>
      <c r="F38" s="22">
        <f t="shared" si="0"/>
        <v>266.12048625</v>
      </c>
      <c r="G38" s="23">
        <f t="shared" si="2"/>
        <v>3724.0727189999998</v>
      </c>
      <c r="H38" s="15"/>
      <c r="I38" s="5"/>
    </row>
    <row r="39" spans="1:9" ht="18.5" hidden="1" x14ac:dyDescent="0.45">
      <c r="A39" s="19" t="s">
        <v>38</v>
      </c>
      <c r="B39" s="20">
        <v>202.82</v>
      </c>
      <c r="C39" s="20">
        <v>0</v>
      </c>
      <c r="D39" s="20">
        <v>35.969365575000005</v>
      </c>
      <c r="E39" s="21">
        <v>0.72633982499999994</v>
      </c>
      <c r="F39" s="22">
        <f t="shared" si="0"/>
        <v>239.5157054</v>
      </c>
      <c r="G39" s="23">
        <f t="shared" si="2"/>
        <v>3351.7671959499999</v>
      </c>
      <c r="H39" s="15"/>
      <c r="I39" s="5"/>
    </row>
    <row r="40" spans="1:9" ht="18.5" hidden="1" x14ac:dyDescent="0.45">
      <c r="A40" s="19" t="s">
        <v>39</v>
      </c>
      <c r="B40" s="20">
        <v>180.27798419999999</v>
      </c>
      <c r="C40" s="20">
        <v>0</v>
      </c>
      <c r="D40" s="20">
        <v>31.972769400000001</v>
      </c>
      <c r="E40" s="21">
        <v>0.64563539999999997</v>
      </c>
      <c r="F40" s="22">
        <f t="shared" si="0"/>
        <v>212.896389</v>
      </c>
      <c r="G40" s="23">
        <f t="shared" si="2"/>
        <v>2979.2581752000001</v>
      </c>
      <c r="H40" s="15"/>
      <c r="I40" s="5"/>
    </row>
    <row r="41" spans="1:9" ht="18.5" hidden="1" x14ac:dyDescent="0.45">
      <c r="A41" s="19" t="s">
        <v>40</v>
      </c>
      <c r="B41" s="20">
        <v>157.75</v>
      </c>
      <c r="C41" s="20">
        <v>0</v>
      </c>
      <c r="D41" s="20">
        <v>27.976173225</v>
      </c>
      <c r="E41" s="21">
        <v>0.56999999999999995</v>
      </c>
      <c r="F41" s="22">
        <f t="shared" si="0"/>
        <v>186.29617322499999</v>
      </c>
      <c r="G41" s="23">
        <f t="shared" si="2"/>
        <v>2607.0064251499998</v>
      </c>
      <c r="H41" s="15"/>
      <c r="I41" s="5"/>
    </row>
    <row r="42" spans="1:9" ht="18.5" hidden="1" x14ac:dyDescent="0.45">
      <c r="A42" s="19" t="s">
        <v>41</v>
      </c>
      <c r="B42" s="20">
        <v>135.20848814999999</v>
      </c>
      <c r="C42" s="20">
        <v>0</v>
      </c>
      <c r="D42" s="20">
        <v>23.97957705</v>
      </c>
      <c r="E42" s="21">
        <v>0.49</v>
      </c>
      <c r="F42" s="22">
        <f t="shared" si="0"/>
        <v>159.67806519999999</v>
      </c>
      <c r="G42" s="23">
        <f t="shared" si="2"/>
        <v>2234.5129127999999</v>
      </c>
      <c r="H42" s="15"/>
      <c r="I42" s="5"/>
    </row>
    <row r="43" spans="1:9" ht="18.5" hidden="1" x14ac:dyDescent="0.45">
      <c r="A43" s="19" t="s">
        <v>42</v>
      </c>
      <c r="B43" s="20">
        <v>90.138992099999996</v>
      </c>
      <c r="C43" s="20">
        <v>0</v>
      </c>
      <c r="D43" s="20">
        <v>15.9863847</v>
      </c>
      <c r="E43" s="21">
        <v>0.32281769999999999</v>
      </c>
      <c r="F43" s="22">
        <f t="shared" si="0"/>
        <v>106.4481945</v>
      </c>
      <c r="G43" s="23">
        <f t="shared" si="2"/>
        <v>1489.6290876</v>
      </c>
      <c r="H43" s="15"/>
      <c r="I43" s="5"/>
    </row>
    <row r="44" spans="1:9" ht="18.5" hidden="1" x14ac:dyDescent="0.45">
      <c r="A44" s="19" t="s">
        <v>43</v>
      </c>
      <c r="B44" s="20">
        <v>45.069496049999998</v>
      </c>
      <c r="C44" s="20">
        <v>0</v>
      </c>
      <c r="D44" s="20">
        <v>7.9931923500000002</v>
      </c>
      <c r="E44" s="21">
        <v>0.16140884999999999</v>
      </c>
      <c r="F44" s="22">
        <f t="shared" si="0"/>
        <v>53.22409725</v>
      </c>
      <c r="G44" s="23">
        <f t="shared" si="2"/>
        <v>744.81454380000002</v>
      </c>
      <c r="H44" s="15"/>
      <c r="I44" s="5"/>
    </row>
    <row r="45" spans="1:9" ht="18.5" x14ac:dyDescent="0.45">
      <c r="A45" s="24" t="s">
        <v>44</v>
      </c>
      <c r="B45" s="83" t="s">
        <v>45</v>
      </c>
      <c r="C45" s="83"/>
      <c r="D45" s="83"/>
      <c r="E45" s="83"/>
      <c r="F45" s="83"/>
      <c r="G45" s="83"/>
      <c r="H45" s="15"/>
      <c r="I45" s="25"/>
    </row>
    <row r="46" spans="1:9" ht="18.5" x14ac:dyDescent="0.45">
      <c r="A46" s="24" t="s">
        <v>46</v>
      </c>
      <c r="B46" s="83" t="s">
        <v>47</v>
      </c>
      <c r="C46" s="83"/>
      <c r="D46" s="83"/>
      <c r="E46" s="83"/>
      <c r="F46" s="83"/>
      <c r="G46" s="83"/>
      <c r="H46" s="25"/>
      <c r="I46" s="25"/>
    </row>
    <row r="47" spans="1:9" ht="18.5" x14ac:dyDescent="0.45">
      <c r="A47" s="6"/>
      <c r="B47" s="2"/>
      <c r="C47" s="2"/>
      <c r="D47" s="2"/>
      <c r="E47" s="2"/>
    </row>
    <row r="48" spans="1:9" ht="18.5" x14ac:dyDescent="0.45">
      <c r="A48" s="6" t="s">
        <v>48</v>
      </c>
      <c r="B48" s="26"/>
      <c r="C48" s="26"/>
      <c r="D48" s="26"/>
      <c r="E48" s="5"/>
      <c r="G48" s="5"/>
      <c r="H48" s="5"/>
      <c r="I48" s="5"/>
    </row>
    <row r="49" spans="1:9" ht="18.5" x14ac:dyDescent="0.45">
      <c r="A49" s="27" t="s">
        <v>49</v>
      </c>
      <c r="B49" s="28" t="s">
        <v>50</v>
      </c>
      <c r="C49" s="29" t="s">
        <v>51</v>
      </c>
      <c r="D49" s="71"/>
      <c r="E49" s="72"/>
      <c r="F49" s="30"/>
      <c r="G49" s="2"/>
      <c r="H49" s="2"/>
      <c r="I49" s="2"/>
    </row>
    <row r="50" spans="1:9" ht="18.5" x14ac:dyDescent="0.45">
      <c r="A50" s="31" t="s">
        <v>52</v>
      </c>
      <c r="B50" s="32">
        <v>56.738500000000002</v>
      </c>
      <c r="C50" s="17">
        <v>794.33900000000006</v>
      </c>
      <c r="D50" s="73"/>
      <c r="E50" s="74"/>
      <c r="F50" s="30" t="s">
        <v>53</v>
      </c>
      <c r="G50" s="2"/>
      <c r="H50" s="2"/>
      <c r="I50" s="2"/>
    </row>
    <row r="51" spans="1:9" ht="18.5" x14ac:dyDescent="0.45">
      <c r="A51" s="31" t="s">
        <v>54</v>
      </c>
      <c r="B51" s="32">
        <v>16.615550000000002</v>
      </c>
      <c r="C51" s="17">
        <v>232.61770000000004</v>
      </c>
      <c r="D51" s="33"/>
      <c r="E51" s="5"/>
      <c r="F51" s="84" t="s">
        <v>55</v>
      </c>
      <c r="G51" s="34" t="s">
        <v>56</v>
      </c>
      <c r="H51" s="35" t="s">
        <v>57</v>
      </c>
      <c r="I51" s="36"/>
    </row>
    <row r="52" spans="1:9" ht="20.25" customHeight="1" x14ac:dyDescent="0.45">
      <c r="A52" s="31" t="s">
        <v>58</v>
      </c>
      <c r="B52" s="32">
        <v>20.7669</v>
      </c>
      <c r="C52" s="17">
        <v>290.73660000000001</v>
      </c>
      <c r="D52" s="33"/>
      <c r="E52" s="5"/>
      <c r="F52" s="84"/>
      <c r="G52" s="34"/>
      <c r="H52" s="27" t="s">
        <v>59</v>
      </c>
      <c r="I52" s="37" t="s">
        <v>60</v>
      </c>
    </row>
    <row r="53" spans="1:9" ht="18.5" x14ac:dyDescent="0.45">
      <c r="A53" s="19" t="s">
        <v>21</v>
      </c>
      <c r="B53" s="32">
        <v>22.157449999999997</v>
      </c>
      <c r="C53" s="17">
        <v>310.20429999999999</v>
      </c>
      <c r="D53" s="33"/>
      <c r="E53" s="5"/>
      <c r="F53" s="38" t="s">
        <v>61</v>
      </c>
      <c r="G53" s="39">
        <v>0.23599999999999999</v>
      </c>
      <c r="H53" s="39">
        <v>0.23599999999999999</v>
      </c>
      <c r="I53" s="39">
        <f>H53</f>
        <v>0.23599999999999999</v>
      </c>
    </row>
    <row r="54" spans="1:9" ht="18.5" x14ac:dyDescent="0.45">
      <c r="A54" s="6"/>
      <c r="B54" s="2"/>
      <c r="C54" s="2"/>
      <c r="D54" s="2"/>
      <c r="E54" s="2"/>
      <c r="F54" s="38" t="s">
        <v>62</v>
      </c>
      <c r="G54" s="39">
        <v>5.5E-2</v>
      </c>
      <c r="H54" s="39">
        <v>6.7000000000000004E-2</v>
      </c>
      <c r="I54" s="39">
        <v>6.7000000000000004E-2</v>
      </c>
    </row>
    <row r="55" spans="1:9" ht="18.5" x14ac:dyDescent="0.45">
      <c r="A55" s="6" t="s">
        <v>63</v>
      </c>
      <c r="B55" s="2"/>
      <c r="C55" s="2"/>
      <c r="D55" s="2"/>
      <c r="E55" s="2"/>
      <c r="F55" s="38" t="s">
        <v>64</v>
      </c>
      <c r="G55" s="39">
        <v>7.4999999999999997E-3</v>
      </c>
      <c r="H55" s="39">
        <v>7.4999999999999997E-3</v>
      </c>
      <c r="I55" s="39">
        <v>7.4999999999999997E-3</v>
      </c>
    </row>
    <row r="56" spans="1:9" ht="18.5" x14ac:dyDescent="0.45">
      <c r="A56" s="40" t="s">
        <v>1</v>
      </c>
      <c r="B56" s="41" t="s">
        <v>50</v>
      </c>
      <c r="C56" s="29" t="s">
        <v>51</v>
      </c>
      <c r="D56" s="42"/>
      <c r="E56" s="43"/>
      <c r="F56" s="38" t="s">
        <v>65</v>
      </c>
      <c r="G56" s="39">
        <v>2E-3</v>
      </c>
      <c r="H56" s="39">
        <v>2E-3</v>
      </c>
      <c r="I56" s="39">
        <v>2E-3</v>
      </c>
    </row>
    <row r="57" spans="1:9" ht="18.5" x14ac:dyDescent="0.45">
      <c r="A57" s="13" t="s">
        <v>66</v>
      </c>
      <c r="B57" s="32">
        <v>198.56444999999999</v>
      </c>
      <c r="C57" s="17">
        <f>B57*12</f>
        <v>2382.7734</v>
      </c>
      <c r="D57" s="33"/>
      <c r="E57" s="5"/>
      <c r="F57" s="38" t="s">
        <v>67</v>
      </c>
      <c r="G57" s="39">
        <v>6.0000000000000001E-3</v>
      </c>
      <c r="H57" s="39">
        <v>6.0000000000000001E-3</v>
      </c>
      <c r="I57" s="39">
        <v>6.0000000000000001E-3</v>
      </c>
    </row>
    <row r="58" spans="1:9" ht="18.5" x14ac:dyDescent="0.45">
      <c r="A58" s="13" t="s">
        <v>9</v>
      </c>
      <c r="B58" s="32">
        <v>160.80644999999998</v>
      </c>
      <c r="C58" s="17">
        <f>B58*12</f>
        <v>1929.6773999999998</v>
      </c>
      <c r="D58" s="33"/>
      <c r="E58" s="5"/>
      <c r="F58" s="38" t="s">
        <v>68</v>
      </c>
      <c r="G58" s="39">
        <v>1.4999999999999999E-2</v>
      </c>
      <c r="H58" s="39">
        <v>1.4999999999999999E-2</v>
      </c>
      <c r="I58" s="39">
        <v>1.4999999999999999E-2</v>
      </c>
    </row>
    <row r="59" spans="1:9" ht="18.5" x14ac:dyDescent="0.45">
      <c r="A59" s="13" t="s">
        <v>11</v>
      </c>
      <c r="B59" s="32">
        <v>149.3674</v>
      </c>
      <c r="C59" s="17">
        <f>B59*12</f>
        <v>1792.4088000000002</v>
      </c>
      <c r="D59" s="33"/>
      <c r="E59" s="5"/>
      <c r="F59" s="44" t="s">
        <v>69</v>
      </c>
      <c r="G59" s="45">
        <f>SUM(G53:G58)</f>
        <v>0.32150000000000001</v>
      </c>
      <c r="H59" s="45">
        <f>SUM(H53:H58)</f>
        <v>0.33350000000000002</v>
      </c>
      <c r="I59" s="45">
        <f>SUM(I53:I58)</f>
        <v>0.33350000000000002</v>
      </c>
    </row>
    <row r="60" spans="1:9" ht="18.5" x14ac:dyDescent="0.45">
      <c r="A60" s="13" t="s">
        <v>13</v>
      </c>
      <c r="B60" s="32">
        <v>137.88774999999998</v>
      </c>
      <c r="C60" s="17">
        <f>B60*12</f>
        <v>1654.6529999999998</v>
      </c>
      <c r="D60" s="33"/>
      <c r="E60" s="5"/>
    </row>
    <row r="61" spans="1:9" ht="18.5" x14ac:dyDescent="0.45">
      <c r="A61" s="13" t="s">
        <v>12</v>
      </c>
      <c r="B61" s="32">
        <v>126.41825000000001</v>
      </c>
      <c r="C61" s="17">
        <f>B61*12</f>
        <v>1517.0190000000002</v>
      </c>
      <c r="D61" s="33"/>
      <c r="E61" s="5"/>
    </row>
    <row r="62" spans="1:9" ht="18.5" x14ac:dyDescent="0.45">
      <c r="A62" s="46"/>
      <c r="B62" s="46"/>
      <c r="C62" s="46"/>
      <c r="D62" s="46"/>
    </row>
    <row r="63" spans="1:9" ht="18.5" x14ac:dyDescent="0.45">
      <c r="A63" s="46"/>
      <c r="B63" s="46"/>
      <c r="C63" s="46"/>
      <c r="D63" s="46"/>
    </row>
    <row r="64" spans="1:9" ht="18.5" x14ac:dyDescent="0.45">
      <c r="A64" s="46"/>
      <c r="B64" s="46"/>
      <c r="C64" s="46"/>
      <c r="D64" s="46"/>
    </row>
    <row r="65" spans="1:4" ht="18.5" x14ac:dyDescent="0.45">
      <c r="A65" s="46"/>
      <c r="B65" s="46"/>
      <c r="C65" s="46"/>
      <c r="D65" s="46"/>
    </row>
  </sheetData>
  <mergeCells count="3">
    <mergeCell ref="B45:G45"/>
    <mergeCell ref="B46:G46"/>
    <mergeCell ref="F51:F52"/>
  </mergeCells>
  <pageMargins left="0.7" right="0.7" top="0.75" bottom="0.75" header="0.3" footer="0.3"/>
  <pageSetup paperSize="9" scale="65" fitToWidth="0" orientation="landscape" r:id="rId1"/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4F0E-5FE5-4725-8140-FBF1F5F69983}">
  <dimension ref="A1:T50"/>
  <sheetViews>
    <sheetView view="pageBreakPreview" zoomScale="60" zoomScaleNormal="100" workbookViewId="0">
      <selection activeCell="Q10" sqref="Q10"/>
    </sheetView>
  </sheetViews>
  <sheetFormatPr defaultRowHeight="12.5" x14ac:dyDescent="0.25"/>
  <cols>
    <col min="1" max="1" width="20.1796875" customWidth="1"/>
    <col min="2" max="2" width="14.1796875" customWidth="1"/>
    <col min="3" max="3" width="17.7265625" customWidth="1"/>
    <col min="4" max="4" width="12.81640625" customWidth="1"/>
    <col min="5" max="5" width="11.453125" customWidth="1"/>
    <col min="6" max="6" width="19.54296875" customWidth="1"/>
    <col min="7" max="7" width="9.1796875" style="48"/>
    <col min="10" max="10" width="9.1796875" style="48"/>
    <col min="12" max="12" width="12" bestFit="1" customWidth="1"/>
  </cols>
  <sheetData>
    <row r="1" spans="1:20" ht="36" customHeight="1" x14ac:dyDescent="0.25"/>
    <row r="2" spans="1:20" ht="36" customHeight="1" x14ac:dyDescent="0.35">
      <c r="A2" s="79" t="s">
        <v>93</v>
      </c>
      <c r="B2" s="64"/>
      <c r="C2" s="64"/>
      <c r="D2" s="64"/>
      <c r="E2" s="64"/>
      <c r="F2" s="64"/>
    </row>
    <row r="3" spans="1:20" x14ac:dyDescent="0.25">
      <c r="A3" s="48"/>
      <c r="B3" s="48"/>
      <c r="C3" s="48"/>
      <c r="D3" s="48"/>
      <c r="E3" s="48"/>
      <c r="F3" s="48"/>
      <c r="H3" s="48"/>
    </row>
    <row r="4" spans="1:20" ht="46.5" x14ac:dyDescent="0.25">
      <c r="A4" s="78" t="s">
        <v>1</v>
      </c>
      <c r="B4" s="49" t="s">
        <v>2</v>
      </c>
      <c r="C4" s="50" t="s">
        <v>5</v>
      </c>
      <c r="D4" s="50" t="s">
        <v>4</v>
      </c>
      <c r="E4" s="51" t="s">
        <v>6</v>
      </c>
      <c r="F4" s="52" t="s">
        <v>7</v>
      </c>
      <c r="G4" s="70"/>
      <c r="H4" s="48"/>
    </row>
    <row r="5" spans="1:20" ht="15.5" x14ac:dyDescent="0.35">
      <c r="A5" s="53" t="s">
        <v>19</v>
      </c>
      <c r="B5" s="54">
        <v>579.54999999999995</v>
      </c>
      <c r="C5" s="54">
        <v>2.08</v>
      </c>
      <c r="D5" s="54">
        <v>102.79</v>
      </c>
      <c r="E5" s="54">
        <f>B5+C5+D5</f>
        <v>684.42</v>
      </c>
      <c r="F5" s="54">
        <f>E5*12+B5*2</f>
        <v>9372.14</v>
      </c>
      <c r="G5" s="70"/>
      <c r="H5" s="48"/>
    </row>
    <row r="6" spans="1:20" ht="15.5" x14ac:dyDescent="0.35">
      <c r="A6" s="53" t="s">
        <v>70</v>
      </c>
      <c r="B6" s="54">
        <v>531.25416666666661</v>
      </c>
      <c r="C6" s="54">
        <v>1.9066666666666667</v>
      </c>
      <c r="D6" s="54">
        <v>94.224166666666676</v>
      </c>
      <c r="E6" s="54">
        <f t="shared" ref="E6:E16" si="0">B6+C6+D6</f>
        <v>627.38499999999988</v>
      </c>
      <c r="F6" s="54">
        <f t="shared" ref="F6:F16" si="1">E6*12+B6*2</f>
        <v>8591.1283333333322</v>
      </c>
      <c r="G6" s="70"/>
      <c r="H6" s="48"/>
    </row>
    <row r="7" spans="1:20" ht="15.5" x14ac:dyDescent="0.35">
      <c r="A7" s="53" t="s">
        <v>71</v>
      </c>
      <c r="B7" s="54">
        <v>482.95833333333326</v>
      </c>
      <c r="C7" s="54">
        <v>1.7333333333333334</v>
      </c>
      <c r="D7" s="54">
        <v>85.658333333333331</v>
      </c>
      <c r="E7" s="54">
        <f t="shared" si="0"/>
        <v>570.34999999999991</v>
      </c>
      <c r="F7" s="54">
        <f t="shared" si="1"/>
        <v>7810.116666666665</v>
      </c>
      <c r="G7" s="70"/>
      <c r="H7" s="48"/>
      <c r="N7" s="55"/>
    </row>
    <row r="8" spans="1:20" ht="15.5" x14ac:dyDescent="0.35">
      <c r="A8" s="53" t="s">
        <v>72</v>
      </c>
      <c r="B8" s="54">
        <v>434.66249999999997</v>
      </c>
      <c r="C8" s="54">
        <v>1.56</v>
      </c>
      <c r="D8" s="54">
        <v>77.092500000000001</v>
      </c>
      <c r="E8" s="54">
        <f t="shared" si="0"/>
        <v>513.31499999999994</v>
      </c>
      <c r="F8" s="54">
        <f t="shared" si="1"/>
        <v>7029.1049999999987</v>
      </c>
      <c r="G8" s="70"/>
      <c r="H8" s="48"/>
    </row>
    <row r="9" spans="1:20" ht="15.5" x14ac:dyDescent="0.35">
      <c r="A9" s="53" t="s">
        <v>73</v>
      </c>
      <c r="B9" s="54">
        <v>386.36666666666662</v>
      </c>
      <c r="C9" s="54">
        <v>1.3866666666666667</v>
      </c>
      <c r="D9" s="54">
        <v>68.526666666666671</v>
      </c>
      <c r="E9" s="54">
        <f t="shared" si="0"/>
        <v>456.28</v>
      </c>
      <c r="F9" s="54">
        <f t="shared" si="1"/>
        <v>6248.0933333333332</v>
      </c>
      <c r="G9" s="70"/>
      <c r="H9" s="48"/>
    </row>
    <row r="10" spans="1:20" ht="15.5" x14ac:dyDescent="0.35">
      <c r="A10" s="53" t="s">
        <v>74</v>
      </c>
      <c r="B10" s="54">
        <v>338.07083333333327</v>
      </c>
      <c r="C10" s="54">
        <v>1.2133333333333334</v>
      </c>
      <c r="D10" s="54">
        <v>59.960833333333341</v>
      </c>
      <c r="E10" s="54">
        <f t="shared" si="0"/>
        <v>399.24499999999989</v>
      </c>
      <c r="F10" s="54">
        <f t="shared" si="1"/>
        <v>5467.0816666666651</v>
      </c>
      <c r="G10" s="70"/>
      <c r="H10" s="48"/>
      <c r="N10" s="55"/>
      <c r="R10" s="55"/>
    </row>
    <row r="11" spans="1:20" ht="15.5" x14ac:dyDescent="0.35">
      <c r="A11" s="53" t="s">
        <v>75</v>
      </c>
      <c r="B11" s="54">
        <v>289.77499999999998</v>
      </c>
      <c r="C11" s="54">
        <v>1.04</v>
      </c>
      <c r="D11" s="54">
        <v>51.395000000000003</v>
      </c>
      <c r="E11" s="54">
        <f t="shared" si="0"/>
        <v>342.21</v>
      </c>
      <c r="F11" s="54">
        <f t="shared" si="1"/>
        <v>4686.07</v>
      </c>
      <c r="G11" s="70"/>
      <c r="H11" s="48"/>
      <c r="O11" s="55"/>
    </row>
    <row r="12" spans="1:20" ht="15.5" x14ac:dyDescent="0.35">
      <c r="A12" s="53" t="s">
        <v>76</v>
      </c>
      <c r="B12" s="54">
        <v>241.47916666666663</v>
      </c>
      <c r="C12" s="54">
        <v>0.88</v>
      </c>
      <c r="D12" s="54">
        <v>42.829166666666666</v>
      </c>
      <c r="E12" s="54">
        <f t="shared" si="0"/>
        <v>285.18833333333328</v>
      </c>
      <c r="F12" s="54">
        <f t="shared" si="1"/>
        <v>3905.2183333333323</v>
      </c>
      <c r="G12" s="70"/>
      <c r="H12" s="48"/>
    </row>
    <row r="13" spans="1:20" ht="15.5" x14ac:dyDescent="0.35">
      <c r="A13" s="53" t="s">
        <v>77</v>
      </c>
      <c r="B13" s="54">
        <v>193.18333333333331</v>
      </c>
      <c r="C13" s="54">
        <v>0.69333333333333336</v>
      </c>
      <c r="D13" s="54">
        <v>34.263333333333335</v>
      </c>
      <c r="E13" s="54">
        <f t="shared" si="0"/>
        <v>228.14</v>
      </c>
      <c r="F13" s="54">
        <f t="shared" si="1"/>
        <v>3124.0466666666666</v>
      </c>
      <c r="G13" s="70"/>
      <c r="H13" s="48"/>
    </row>
    <row r="14" spans="1:20" ht="15.5" x14ac:dyDescent="0.35">
      <c r="A14" s="53" t="s">
        <v>78</v>
      </c>
      <c r="B14" s="54">
        <v>144.88749999999999</v>
      </c>
      <c r="C14" s="54">
        <v>0.53</v>
      </c>
      <c r="D14" s="54">
        <v>25.697500000000002</v>
      </c>
      <c r="E14" s="54">
        <f t="shared" si="0"/>
        <v>171.11499999999998</v>
      </c>
      <c r="F14" s="54">
        <f t="shared" si="1"/>
        <v>2343.1549999999997</v>
      </c>
      <c r="G14" s="70"/>
      <c r="H14" s="48"/>
      <c r="T14" s="55"/>
    </row>
    <row r="15" spans="1:20" ht="15.5" x14ac:dyDescent="0.35">
      <c r="A15" s="53" t="s">
        <v>79</v>
      </c>
      <c r="B15" s="54">
        <v>96.591666666666654</v>
      </c>
      <c r="C15" s="54">
        <v>0.36</v>
      </c>
      <c r="D15" s="54">
        <v>17.131666666666668</v>
      </c>
      <c r="E15" s="54">
        <f t="shared" si="0"/>
        <v>114.08333333333331</v>
      </c>
      <c r="F15" s="54">
        <f t="shared" si="1"/>
        <v>1562.1833333333332</v>
      </c>
      <c r="G15" s="70"/>
      <c r="H15" s="48"/>
      <c r="I15" s="55"/>
      <c r="K15" s="55"/>
      <c r="M15" s="55"/>
      <c r="O15" s="55"/>
      <c r="P15" s="55"/>
    </row>
    <row r="16" spans="1:20" ht="15.5" x14ac:dyDescent="0.35">
      <c r="A16" s="53" t="s">
        <v>80</v>
      </c>
      <c r="B16" s="54">
        <v>48.295833333333327</v>
      </c>
      <c r="C16" s="54">
        <v>0.19</v>
      </c>
      <c r="D16" s="54">
        <v>8.5658333333333339</v>
      </c>
      <c r="E16" s="54">
        <f t="shared" si="0"/>
        <v>57.051666666666662</v>
      </c>
      <c r="F16" s="54">
        <f t="shared" si="1"/>
        <v>781.21166666666659</v>
      </c>
      <c r="G16" s="70"/>
      <c r="H16" s="48"/>
    </row>
    <row r="17" spans="1:13" x14ac:dyDescent="0.25">
      <c r="H17" s="48"/>
    </row>
    <row r="18" spans="1:13" x14ac:dyDescent="0.25">
      <c r="H18" s="48"/>
    </row>
    <row r="19" spans="1:13" ht="46.5" x14ac:dyDescent="0.25">
      <c r="A19" s="78" t="s">
        <v>1</v>
      </c>
      <c r="B19" s="49" t="s">
        <v>2</v>
      </c>
      <c r="C19" s="50" t="s">
        <v>5</v>
      </c>
      <c r="D19" s="50" t="s">
        <v>4</v>
      </c>
      <c r="E19" s="51" t="s">
        <v>6</v>
      </c>
      <c r="F19" s="52" t="s">
        <v>7</v>
      </c>
      <c r="H19" s="48"/>
    </row>
    <row r="20" spans="1:13" ht="15.5" x14ac:dyDescent="0.35">
      <c r="A20" s="54" t="s">
        <v>81</v>
      </c>
      <c r="B20" s="54">
        <v>724.41</v>
      </c>
      <c r="C20" s="54">
        <v>2.62</v>
      </c>
      <c r="D20" s="54">
        <v>128.47</v>
      </c>
      <c r="E20" s="54">
        <f t="shared" ref="E20:E26" si="2">B20+C20+D20</f>
        <v>855.5</v>
      </c>
      <c r="F20" s="54">
        <f t="shared" ref="F20:F26" si="3">E20*12+B20*2</f>
        <v>11714.82</v>
      </c>
      <c r="H20" s="48"/>
    </row>
    <row r="21" spans="1:13" ht="15.5" x14ac:dyDescent="0.35">
      <c r="A21" s="54" t="s">
        <v>82</v>
      </c>
      <c r="B21" s="54">
        <v>664.04250000000002</v>
      </c>
      <c r="C21" s="54">
        <v>2.4016666666666668</v>
      </c>
      <c r="D21" s="54">
        <v>117.76416666666665</v>
      </c>
      <c r="E21" s="54">
        <f t="shared" si="2"/>
        <v>784.20833333333326</v>
      </c>
      <c r="F21" s="54">
        <f t="shared" si="3"/>
        <v>10738.584999999999</v>
      </c>
      <c r="H21" s="48"/>
      <c r="M21" s="48"/>
    </row>
    <row r="22" spans="1:13" ht="15.5" x14ac:dyDescent="0.35">
      <c r="A22" s="54" t="s">
        <v>83</v>
      </c>
      <c r="B22" s="54">
        <v>603.67499999999995</v>
      </c>
      <c r="C22" s="54">
        <v>2.1833333333333336</v>
      </c>
      <c r="D22" s="54">
        <v>107.05833333333332</v>
      </c>
      <c r="E22" s="54">
        <f t="shared" si="2"/>
        <v>712.91666666666652</v>
      </c>
      <c r="F22" s="54">
        <f t="shared" si="3"/>
        <v>9762.3499999999985</v>
      </c>
      <c r="H22" s="48"/>
    </row>
    <row r="23" spans="1:13" ht="15.5" x14ac:dyDescent="0.35">
      <c r="A23" s="54" t="s">
        <v>84</v>
      </c>
      <c r="B23" s="54">
        <v>482.94</v>
      </c>
      <c r="C23" s="54">
        <v>1.7466666666666668</v>
      </c>
      <c r="D23" s="54">
        <v>85.646666666666661</v>
      </c>
      <c r="E23" s="54">
        <f t="shared" si="2"/>
        <v>570.33333333333337</v>
      </c>
      <c r="F23" s="54">
        <f t="shared" si="3"/>
        <v>7809.88</v>
      </c>
      <c r="H23" s="48"/>
    </row>
    <row r="24" spans="1:13" ht="15.5" x14ac:dyDescent="0.35">
      <c r="A24" s="54" t="s">
        <v>85</v>
      </c>
      <c r="B24" s="54">
        <v>362.20499999999998</v>
      </c>
      <c r="C24" s="54">
        <v>1.31</v>
      </c>
      <c r="D24" s="54">
        <v>64.234999999999999</v>
      </c>
      <c r="E24" s="54">
        <f t="shared" si="2"/>
        <v>427.75</v>
      </c>
      <c r="F24" s="54">
        <f t="shared" si="3"/>
        <v>5857.41</v>
      </c>
      <c r="H24" s="48"/>
    </row>
    <row r="25" spans="1:13" ht="15.5" x14ac:dyDescent="0.35">
      <c r="A25" s="54" t="s">
        <v>86</v>
      </c>
      <c r="B25" s="54">
        <v>543.3075</v>
      </c>
      <c r="C25" s="54">
        <v>1.9650000000000001</v>
      </c>
      <c r="D25" s="54">
        <v>96.352499999999992</v>
      </c>
      <c r="E25" s="54">
        <f t="shared" si="2"/>
        <v>641.625</v>
      </c>
      <c r="F25" s="54">
        <f t="shared" si="3"/>
        <v>8786.1149999999998</v>
      </c>
      <c r="H25" s="48"/>
    </row>
    <row r="26" spans="1:13" ht="15.5" x14ac:dyDescent="0.35">
      <c r="A26" s="54" t="s">
        <v>87</v>
      </c>
      <c r="B26" s="54">
        <v>422.57249999999999</v>
      </c>
      <c r="C26" s="54">
        <v>1.5283333333333335</v>
      </c>
      <c r="D26" s="54">
        <v>74.94083333333333</v>
      </c>
      <c r="E26" s="54">
        <f t="shared" si="2"/>
        <v>499.04166666666663</v>
      </c>
      <c r="F26" s="54">
        <f t="shared" si="3"/>
        <v>6833.6450000000004</v>
      </c>
      <c r="H26" s="48"/>
    </row>
    <row r="27" spans="1:13" x14ac:dyDescent="0.25">
      <c r="E27" s="48"/>
      <c r="F27" s="48"/>
    </row>
    <row r="28" spans="1:13" x14ac:dyDescent="0.25">
      <c r="D28" s="48"/>
      <c r="G28"/>
      <c r="J28"/>
    </row>
    <row r="29" spans="1:13" x14ac:dyDescent="0.25">
      <c r="D29" s="48"/>
      <c r="G29"/>
      <c r="J29"/>
    </row>
    <row r="30" spans="1:13" x14ac:dyDescent="0.25">
      <c r="D30" s="48"/>
      <c r="G30"/>
      <c r="J30"/>
    </row>
    <row r="31" spans="1:13" x14ac:dyDescent="0.25">
      <c r="D31" s="48"/>
      <c r="G31"/>
      <c r="J31"/>
    </row>
    <row r="32" spans="1:13" x14ac:dyDescent="0.25">
      <c r="D32" s="48"/>
      <c r="G32"/>
      <c r="J32"/>
    </row>
    <row r="33" spans="4:10" x14ac:dyDescent="0.25">
      <c r="D33" s="48"/>
      <c r="G33"/>
      <c r="J33"/>
    </row>
    <row r="34" spans="4:10" x14ac:dyDescent="0.25">
      <c r="D34" s="48"/>
      <c r="G34"/>
      <c r="J34"/>
    </row>
    <row r="35" spans="4:10" x14ac:dyDescent="0.25">
      <c r="D35" s="48"/>
      <c r="G35"/>
      <c r="J35"/>
    </row>
    <row r="36" spans="4:10" ht="14.5" customHeight="1" x14ac:dyDescent="0.25">
      <c r="D36" s="48"/>
      <c r="G36"/>
      <c r="J36"/>
    </row>
    <row r="37" spans="4:10" x14ac:dyDescent="0.25">
      <c r="D37" s="48"/>
      <c r="G37"/>
      <c r="J37"/>
    </row>
    <row r="38" spans="4:10" x14ac:dyDescent="0.25">
      <c r="D38" s="48"/>
      <c r="G38"/>
      <c r="J38"/>
    </row>
    <row r="39" spans="4:10" x14ac:dyDescent="0.25">
      <c r="D39" s="48"/>
      <c r="G39"/>
      <c r="J39"/>
    </row>
    <row r="40" spans="4:10" x14ac:dyDescent="0.25">
      <c r="D40" s="48"/>
      <c r="G40"/>
      <c r="J40"/>
    </row>
    <row r="41" spans="4:10" x14ac:dyDescent="0.25">
      <c r="D41" s="48"/>
      <c r="G41"/>
      <c r="J41"/>
    </row>
    <row r="42" spans="4:10" x14ac:dyDescent="0.25">
      <c r="D42" s="48"/>
      <c r="G42"/>
      <c r="J42"/>
    </row>
    <row r="43" spans="4:10" x14ac:dyDescent="0.25">
      <c r="D43" s="48"/>
      <c r="G43"/>
      <c r="J43"/>
    </row>
    <row r="44" spans="4:10" x14ac:dyDescent="0.25">
      <c r="D44" s="48"/>
      <c r="G44"/>
      <c r="J44"/>
    </row>
    <row r="45" spans="4:10" x14ac:dyDescent="0.25">
      <c r="D45" s="48"/>
      <c r="G45"/>
      <c r="J45"/>
    </row>
    <row r="46" spans="4:10" x14ac:dyDescent="0.25">
      <c r="D46" s="48"/>
      <c r="G46"/>
      <c r="J46"/>
    </row>
    <row r="47" spans="4:10" x14ac:dyDescent="0.25">
      <c r="D47" s="48"/>
      <c r="G47"/>
      <c r="J47"/>
    </row>
    <row r="48" spans="4:10" x14ac:dyDescent="0.25">
      <c r="D48" s="48"/>
      <c r="G48"/>
      <c r="J48"/>
    </row>
    <row r="49" spans="4:10" x14ac:dyDescent="0.25">
      <c r="D49" s="48"/>
      <c r="G49"/>
      <c r="J49"/>
    </row>
    <row r="50" spans="4:10" x14ac:dyDescent="0.25">
      <c r="D50" s="48"/>
      <c r="G50"/>
      <c r="J50"/>
    </row>
  </sheetData>
  <pageMargins left="0.7" right="0.7" top="0.75" bottom="0.75" header="0.3" footer="0.3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B17F-D305-48CD-B558-7DBC4B4FB5D6}">
  <dimension ref="A1:F27"/>
  <sheetViews>
    <sheetView view="pageBreakPreview" zoomScale="60" zoomScaleNormal="100" workbookViewId="0">
      <selection activeCell="J37" sqref="J37"/>
    </sheetView>
  </sheetViews>
  <sheetFormatPr defaultRowHeight="12.5" x14ac:dyDescent="0.25"/>
  <cols>
    <col min="1" max="1" width="46" customWidth="1"/>
    <col min="2" max="2" width="16.1796875" customWidth="1"/>
    <col min="3" max="3" width="18.7265625" customWidth="1"/>
    <col min="4" max="4" width="13" customWidth="1"/>
    <col min="5" max="5" width="19.453125" customWidth="1"/>
    <col min="6" max="6" width="24.453125" customWidth="1"/>
  </cols>
  <sheetData>
    <row r="1" spans="1:6" ht="41.25" customHeight="1" x14ac:dyDescent="0.25"/>
    <row r="2" spans="1:6" ht="41.25" customHeight="1" x14ac:dyDescent="0.45">
      <c r="A2" s="1" t="s">
        <v>93</v>
      </c>
    </row>
    <row r="4" spans="1:6" ht="62" x14ac:dyDescent="0.25">
      <c r="A4" s="80" t="s">
        <v>1</v>
      </c>
      <c r="B4" s="57" t="s">
        <v>2</v>
      </c>
      <c r="C4" s="58" t="s">
        <v>4</v>
      </c>
      <c r="D4" s="58" t="s">
        <v>5</v>
      </c>
      <c r="E4" s="59" t="s">
        <v>6</v>
      </c>
      <c r="F4" s="60" t="s">
        <v>7</v>
      </c>
    </row>
    <row r="5" spans="1:6" ht="15.5" x14ac:dyDescent="0.35">
      <c r="A5" s="47" t="s">
        <v>21</v>
      </c>
      <c r="B5" s="56">
        <v>772.73333333333323</v>
      </c>
      <c r="C5" s="56">
        <v>137.06</v>
      </c>
      <c r="D5" s="56">
        <v>2.77</v>
      </c>
      <c r="E5" s="56">
        <f t="shared" ref="E5:E27" si="0">B5+C5+D5</f>
        <v>912.56333333333328</v>
      </c>
      <c r="F5" s="56">
        <f>E5*12+B5*2</f>
        <v>12496.226666666666</v>
      </c>
    </row>
    <row r="6" spans="1:6" ht="15.5" x14ac:dyDescent="0.35">
      <c r="A6" s="47" t="s">
        <v>22</v>
      </c>
      <c r="B6" s="56">
        <v>748.58541666666656</v>
      </c>
      <c r="C6" s="56">
        <v>132.77687499999999</v>
      </c>
      <c r="D6" s="56">
        <v>2.6834375000000001</v>
      </c>
      <c r="E6" s="56">
        <f t="shared" si="0"/>
        <v>884.04572916666655</v>
      </c>
      <c r="F6" s="56">
        <f t="shared" ref="F6:F27" si="1">E6*12+B6*2</f>
        <v>12105.719583333332</v>
      </c>
    </row>
    <row r="7" spans="1:6" ht="15.5" x14ac:dyDescent="0.35">
      <c r="A7" s="47" t="s">
        <v>23</v>
      </c>
      <c r="B7" s="56">
        <v>724.43</v>
      </c>
      <c r="C7" s="56">
        <v>128.49375000000001</v>
      </c>
      <c r="D7" s="56">
        <v>2.5968749999999998</v>
      </c>
      <c r="E7" s="56">
        <f t="shared" si="0"/>
        <v>855.52062499999988</v>
      </c>
      <c r="F7" s="56">
        <f t="shared" si="1"/>
        <v>11715.107499999998</v>
      </c>
    </row>
    <row r="8" spans="1:6" ht="15.5" x14ac:dyDescent="0.35">
      <c r="A8" s="47" t="s">
        <v>24</v>
      </c>
      <c r="B8" s="56">
        <v>676.14166666666654</v>
      </c>
      <c r="C8" s="56">
        <v>119.92750000000001</v>
      </c>
      <c r="D8" s="56">
        <v>2.4237500000000001</v>
      </c>
      <c r="E8" s="56">
        <f t="shared" si="0"/>
        <v>798.49291666666659</v>
      </c>
      <c r="F8" s="56">
        <f t="shared" si="1"/>
        <v>10934.198333333332</v>
      </c>
    </row>
    <row r="9" spans="1:6" ht="15.5" x14ac:dyDescent="0.35">
      <c r="A9" s="47" t="s">
        <v>25</v>
      </c>
      <c r="B9" s="56">
        <v>627.84</v>
      </c>
      <c r="C9" s="56">
        <v>111.36125</v>
      </c>
      <c r="D9" s="56">
        <v>2.2506249999999999</v>
      </c>
      <c r="E9" s="56">
        <f t="shared" si="0"/>
        <v>741.45187500000009</v>
      </c>
      <c r="F9" s="56">
        <f t="shared" si="1"/>
        <v>10153.102500000001</v>
      </c>
    </row>
    <row r="10" spans="1:6" ht="15.5" x14ac:dyDescent="0.35">
      <c r="A10" s="47" t="s">
        <v>26</v>
      </c>
      <c r="B10" s="56">
        <v>603.69791666666663</v>
      </c>
      <c r="C10" s="56">
        <v>107.078125</v>
      </c>
      <c r="D10" s="56">
        <v>2.1640625</v>
      </c>
      <c r="E10" s="56">
        <f t="shared" si="0"/>
        <v>712.94010416666663</v>
      </c>
      <c r="F10" s="56">
        <f t="shared" si="1"/>
        <v>9762.6770833333339</v>
      </c>
    </row>
    <row r="11" spans="1:6" s="77" customFormat="1" ht="15.5" x14ac:dyDescent="0.35">
      <c r="A11" s="75" t="s">
        <v>27</v>
      </c>
      <c r="B11" s="76">
        <v>579.54999999999995</v>
      </c>
      <c r="C11" s="76">
        <v>102.795</v>
      </c>
      <c r="D11" s="76">
        <v>2.0775000000000001</v>
      </c>
      <c r="E11" s="76">
        <f t="shared" si="0"/>
        <v>684.4224999999999</v>
      </c>
      <c r="F11" s="76">
        <f t="shared" si="1"/>
        <v>9372.17</v>
      </c>
    </row>
    <row r="12" spans="1:6" ht="15.5" x14ac:dyDescent="0.35">
      <c r="A12" s="47" t="s">
        <v>28</v>
      </c>
      <c r="B12" s="56">
        <v>531.25416666666661</v>
      </c>
      <c r="C12" s="56">
        <v>94.228750000000005</v>
      </c>
      <c r="D12" s="56">
        <v>1.9043749999999999</v>
      </c>
      <c r="E12" s="56">
        <f t="shared" si="0"/>
        <v>627.38729166666656</v>
      </c>
      <c r="F12" s="56">
        <f t="shared" si="1"/>
        <v>8591.1558333333323</v>
      </c>
    </row>
    <row r="13" spans="1:6" ht="15.5" x14ac:dyDescent="0.35">
      <c r="A13" s="47" t="s">
        <v>29</v>
      </c>
      <c r="B13" s="56">
        <v>507.1</v>
      </c>
      <c r="C13" s="56">
        <v>89.945625000000007</v>
      </c>
      <c r="D13" s="56">
        <v>1.8178125000000001</v>
      </c>
      <c r="E13" s="56">
        <f t="shared" si="0"/>
        <v>598.86343749999992</v>
      </c>
      <c r="F13" s="56">
        <f t="shared" si="1"/>
        <v>8200.5612499999988</v>
      </c>
    </row>
    <row r="14" spans="1:6" ht="15.5" x14ac:dyDescent="0.35">
      <c r="A14" s="47" t="s">
        <v>30</v>
      </c>
      <c r="B14" s="56">
        <v>482.95833333333326</v>
      </c>
      <c r="C14" s="56">
        <v>85.662499999999994</v>
      </c>
      <c r="D14" s="56">
        <v>1.73125</v>
      </c>
      <c r="E14" s="56">
        <f t="shared" si="0"/>
        <v>570.35208333333333</v>
      </c>
      <c r="F14" s="56">
        <f t="shared" si="1"/>
        <v>7810.1416666666664</v>
      </c>
    </row>
    <row r="15" spans="1:6" ht="15.5" x14ac:dyDescent="0.35">
      <c r="A15" s="47" t="s">
        <v>31</v>
      </c>
      <c r="B15" s="56">
        <v>434.66249999999997</v>
      </c>
      <c r="C15" s="56">
        <v>77.096249999999998</v>
      </c>
      <c r="D15" s="56">
        <v>1.558125</v>
      </c>
      <c r="E15" s="56">
        <f t="shared" si="0"/>
        <v>513.31687499999998</v>
      </c>
      <c r="F15" s="56">
        <f t="shared" si="1"/>
        <v>7029.1274999999996</v>
      </c>
    </row>
    <row r="16" spans="1:6" ht="15.5" x14ac:dyDescent="0.35">
      <c r="A16" s="47" t="s">
        <v>32</v>
      </c>
      <c r="B16" s="56">
        <v>410.51458333333329</v>
      </c>
      <c r="C16" s="56">
        <v>72.813124999999999</v>
      </c>
      <c r="D16" s="56">
        <v>1.4715625000000001</v>
      </c>
      <c r="E16" s="56">
        <f t="shared" si="0"/>
        <v>484.79927083333331</v>
      </c>
      <c r="F16" s="56">
        <f t="shared" si="1"/>
        <v>6638.6204166666657</v>
      </c>
    </row>
    <row r="17" spans="1:6" ht="15.5" x14ac:dyDescent="0.35">
      <c r="A17" s="47" t="s">
        <v>33</v>
      </c>
      <c r="B17" s="56">
        <v>386.36666666666662</v>
      </c>
      <c r="C17" s="56">
        <v>68.53</v>
      </c>
      <c r="D17" s="56">
        <v>1.385</v>
      </c>
      <c r="E17" s="56">
        <f t="shared" si="0"/>
        <v>456.28166666666664</v>
      </c>
      <c r="F17" s="56">
        <f t="shared" si="1"/>
        <v>6248.1133333333328</v>
      </c>
    </row>
    <row r="18" spans="1:6" ht="15.5" x14ac:dyDescent="0.35">
      <c r="A18" s="47" t="s">
        <v>34</v>
      </c>
      <c r="B18" s="56">
        <v>338.07083333333327</v>
      </c>
      <c r="C18" s="56">
        <v>59.963750000000005</v>
      </c>
      <c r="D18" s="56">
        <v>1.211875</v>
      </c>
      <c r="E18" s="56">
        <f t="shared" si="0"/>
        <v>399.24645833333329</v>
      </c>
      <c r="F18" s="56">
        <f t="shared" si="1"/>
        <v>5467.099166666666</v>
      </c>
    </row>
    <row r="19" spans="1:6" ht="15.5" x14ac:dyDescent="0.35">
      <c r="A19" s="47" t="s">
        <v>35</v>
      </c>
      <c r="B19" s="56">
        <v>313.92291666666665</v>
      </c>
      <c r="C19" s="56">
        <v>55.680624999999999</v>
      </c>
      <c r="D19" s="56">
        <v>1.1253124999999999</v>
      </c>
      <c r="E19" s="56">
        <f t="shared" si="0"/>
        <v>370.72885416666668</v>
      </c>
      <c r="F19" s="56">
        <f t="shared" si="1"/>
        <v>5076.592083333333</v>
      </c>
    </row>
    <row r="20" spans="1:6" ht="15.5" x14ac:dyDescent="0.35">
      <c r="A20" s="47" t="s">
        <v>36</v>
      </c>
      <c r="B20" s="56">
        <v>289.77</v>
      </c>
      <c r="C20" s="56">
        <v>51.397500000000001</v>
      </c>
      <c r="D20" s="56">
        <v>1.0387500000000001</v>
      </c>
      <c r="E20" s="56">
        <f t="shared" si="0"/>
        <v>342.20624999999995</v>
      </c>
      <c r="F20" s="56">
        <f t="shared" si="1"/>
        <v>4686.0149999999994</v>
      </c>
    </row>
    <row r="21" spans="1:6" ht="15.5" x14ac:dyDescent="0.35">
      <c r="A21" s="47" t="s">
        <v>37</v>
      </c>
      <c r="B21" s="56">
        <v>241.47916666666663</v>
      </c>
      <c r="C21" s="56">
        <v>42.831249999999997</v>
      </c>
      <c r="D21" s="56">
        <v>0.86562499999999998</v>
      </c>
      <c r="E21" s="56">
        <f t="shared" si="0"/>
        <v>285.17604166666666</v>
      </c>
      <c r="F21" s="56">
        <f t="shared" si="1"/>
        <v>3905.0708333333332</v>
      </c>
    </row>
    <row r="22" spans="1:6" ht="15.5" x14ac:dyDescent="0.35">
      <c r="A22" s="47" t="s">
        <v>38</v>
      </c>
      <c r="B22" s="56">
        <v>217.33124999999998</v>
      </c>
      <c r="C22" s="56">
        <v>38.548124999999999</v>
      </c>
      <c r="D22" s="56">
        <v>0.77906249999999999</v>
      </c>
      <c r="E22" s="56">
        <f t="shared" si="0"/>
        <v>256.65843749999999</v>
      </c>
      <c r="F22" s="56">
        <f t="shared" si="1"/>
        <v>3514.5637499999998</v>
      </c>
    </row>
    <row r="23" spans="1:6" s="77" customFormat="1" ht="15.5" x14ac:dyDescent="0.35">
      <c r="A23" s="75" t="s">
        <v>39</v>
      </c>
      <c r="B23" s="76">
        <v>193.18333333333331</v>
      </c>
      <c r="C23" s="76">
        <v>34.265000000000001</v>
      </c>
      <c r="D23" s="76">
        <v>0.6925</v>
      </c>
      <c r="E23" s="76">
        <f t="shared" si="0"/>
        <v>228.14083333333332</v>
      </c>
      <c r="F23" s="76">
        <f t="shared" si="1"/>
        <v>3124.0566666666664</v>
      </c>
    </row>
    <row r="24" spans="1:6" ht="15.5" x14ac:dyDescent="0.35">
      <c r="A24" s="47" t="s">
        <v>40</v>
      </c>
      <c r="B24" s="56">
        <v>169.03</v>
      </c>
      <c r="C24" s="56">
        <v>29.981875000000002</v>
      </c>
      <c r="D24" s="56">
        <v>0.60593750000000002</v>
      </c>
      <c r="E24" s="56">
        <f t="shared" si="0"/>
        <v>199.61781250000001</v>
      </c>
      <c r="F24" s="56">
        <f t="shared" si="1"/>
        <v>2733.4737500000001</v>
      </c>
    </row>
    <row r="25" spans="1:6" ht="15.5" x14ac:dyDescent="0.35">
      <c r="A25" s="47" t="s">
        <v>41</v>
      </c>
      <c r="B25" s="56">
        <v>144.88749999999999</v>
      </c>
      <c r="C25" s="56">
        <v>25.69875</v>
      </c>
      <c r="D25" s="56">
        <v>0.51937500000000003</v>
      </c>
      <c r="E25" s="56">
        <f t="shared" si="0"/>
        <v>171.10562499999997</v>
      </c>
      <c r="F25" s="56">
        <f t="shared" si="1"/>
        <v>2343.0425</v>
      </c>
    </row>
    <row r="26" spans="1:6" ht="15.5" x14ac:dyDescent="0.35">
      <c r="A26" s="47" t="s">
        <v>42</v>
      </c>
      <c r="B26" s="56">
        <v>96.591666666666654</v>
      </c>
      <c r="C26" s="56">
        <v>17.1325</v>
      </c>
      <c r="D26" s="56">
        <v>0.34625</v>
      </c>
      <c r="E26" s="56">
        <f t="shared" si="0"/>
        <v>114.07041666666666</v>
      </c>
      <c r="F26" s="56">
        <f t="shared" si="1"/>
        <v>1562.0283333333332</v>
      </c>
    </row>
    <row r="27" spans="1:6" ht="15.5" x14ac:dyDescent="0.35">
      <c r="A27" s="47" t="s">
        <v>43</v>
      </c>
      <c r="B27" s="56">
        <v>48.295833333333327</v>
      </c>
      <c r="C27" s="56">
        <v>8.5662500000000001</v>
      </c>
      <c r="D27" s="56">
        <v>0.173125</v>
      </c>
      <c r="E27" s="56">
        <f t="shared" si="0"/>
        <v>57.03520833333333</v>
      </c>
      <c r="F27" s="56">
        <f t="shared" si="1"/>
        <v>781.0141666666666</v>
      </c>
    </row>
  </sheetData>
  <pageMargins left="0.7" right="0.7" top="0.75" bottom="0.75" header="0.3" footer="0.3"/>
  <pageSetup paperSize="9" scale="9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09D7A-B6F8-44E4-9022-5A80614F9EC6}">
  <dimension ref="A1:H20"/>
  <sheetViews>
    <sheetView zoomScaleNormal="100" workbookViewId="0">
      <selection activeCell="N20" sqref="N20"/>
    </sheetView>
  </sheetViews>
  <sheetFormatPr defaultRowHeight="12.5" x14ac:dyDescent="0.25"/>
  <cols>
    <col min="1" max="1" width="32.54296875" customWidth="1"/>
    <col min="2" max="2" width="12.08984375" bestFit="1" customWidth="1"/>
    <col min="3" max="3" width="6.90625" bestFit="1" customWidth="1"/>
    <col min="4" max="4" width="25.7265625" customWidth="1"/>
    <col min="5" max="5" width="13.90625" customWidth="1"/>
    <col min="6" max="6" width="17.1796875" customWidth="1"/>
    <col min="7" max="7" width="20.90625" customWidth="1"/>
    <col min="8" max="8" width="19.453125" customWidth="1"/>
  </cols>
  <sheetData>
    <row r="1" spans="1:8" ht="84.75" customHeight="1" x14ac:dyDescent="0.25"/>
    <row r="2" spans="1:8" ht="32.25" customHeight="1" x14ac:dyDescent="0.45">
      <c r="A2" s="1" t="s">
        <v>93</v>
      </c>
      <c r="B2" s="2"/>
      <c r="C2" s="2"/>
      <c r="D2" s="2"/>
      <c r="E2" s="2"/>
    </row>
    <row r="4" spans="1:8" ht="69" customHeight="1" x14ac:dyDescent="0.25">
      <c r="A4" s="81" t="s">
        <v>1</v>
      </c>
      <c r="B4" s="66" t="s">
        <v>95</v>
      </c>
      <c r="C4" s="61" t="s">
        <v>88</v>
      </c>
      <c r="D4" s="62" t="s">
        <v>89</v>
      </c>
      <c r="E4" s="7" t="s">
        <v>2</v>
      </c>
      <c r="F4" s="8" t="s">
        <v>90</v>
      </c>
      <c r="G4" s="10" t="s">
        <v>6</v>
      </c>
      <c r="H4" s="11" t="s">
        <v>7</v>
      </c>
    </row>
    <row r="5" spans="1:8" ht="18" x14ac:dyDescent="0.4">
      <c r="A5" s="67" t="s">
        <v>18</v>
      </c>
      <c r="B5" s="82" t="s">
        <v>91</v>
      </c>
      <c r="C5" s="68">
        <v>1</v>
      </c>
      <c r="D5" s="63">
        <f>27510*2.5%+27510</f>
        <v>28197.75</v>
      </c>
      <c r="E5" s="65">
        <v>2044.336875</v>
      </c>
      <c r="F5" s="14">
        <f>E5/6</f>
        <v>340.72281249999997</v>
      </c>
      <c r="G5" s="14">
        <f>E5+F5</f>
        <v>2385.0596875000001</v>
      </c>
      <c r="H5" s="14">
        <f>G5*12</f>
        <v>28620.716250000001</v>
      </c>
    </row>
    <row r="6" spans="1:8" ht="17.5" hidden="1" x14ac:dyDescent="0.35">
      <c r="A6" s="67"/>
      <c r="B6" s="82" t="s">
        <v>91</v>
      </c>
      <c r="C6" s="68"/>
      <c r="D6" s="63">
        <f>D5/37.5*34.5</f>
        <v>25941.93</v>
      </c>
      <c r="E6" s="14">
        <v>1880.789925</v>
      </c>
      <c r="F6" s="14">
        <f>F5/37.5*34.5</f>
        <v>313.46498750000001</v>
      </c>
      <c r="G6" s="14">
        <f>E6+F6</f>
        <v>2194.2549125</v>
      </c>
      <c r="H6" s="14">
        <f t="shared" ref="H6:H10" si="0">G6*12</f>
        <v>26331.058949999999</v>
      </c>
    </row>
    <row r="7" spans="1:8" ht="17.5" hidden="1" x14ac:dyDescent="0.35">
      <c r="A7" s="67"/>
      <c r="B7" s="82" t="s">
        <v>91</v>
      </c>
      <c r="C7" s="68"/>
      <c r="D7" s="63">
        <f>D5/37.5*33.5</f>
        <v>25189.99</v>
      </c>
      <c r="E7" s="14">
        <v>1826.274275</v>
      </c>
      <c r="F7" s="14">
        <f>F5/37.5*33.5</f>
        <v>304.37904583333335</v>
      </c>
      <c r="G7" s="14">
        <f t="shared" ref="G7:G10" si="1">E7+F7</f>
        <v>2130.6533208333335</v>
      </c>
      <c r="H7" s="14">
        <f t="shared" si="0"/>
        <v>25567.839850000004</v>
      </c>
    </row>
    <row r="8" spans="1:8" ht="17.5" hidden="1" x14ac:dyDescent="0.35">
      <c r="A8" s="67"/>
      <c r="B8" s="82" t="s">
        <v>91</v>
      </c>
      <c r="C8" s="68"/>
      <c r="D8" s="63">
        <f>D5/37.5*16</f>
        <v>12031.04</v>
      </c>
      <c r="E8" s="14">
        <v>872.25040000000001</v>
      </c>
      <c r="F8" s="14">
        <f>F5/37.5*16</f>
        <v>145.37506666666667</v>
      </c>
      <c r="G8" s="14">
        <f t="shared" si="1"/>
        <v>1017.6254666666666</v>
      </c>
      <c r="H8" s="14">
        <f t="shared" si="0"/>
        <v>12211.5056</v>
      </c>
    </row>
    <row r="9" spans="1:8" ht="17.5" hidden="1" x14ac:dyDescent="0.35">
      <c r="A9" s="67"/>
      <c r="B9" s="82" t="s">
        <v>91</v>
      </c>
      <c r="C9" s="68"/>
      <c r="D9" s="63">
        <f>D5/37.5*4</f>
        <v>3007.76</v>
      </c>
      <c r="E9" s="14">
        <v>218.0626</v>
      </c>
      <c r="F9" s="14">
        <f>F5/37.5*4</f>
        <v>36.343766666666667</v>
      </c>
      <c r="G9" s="14">
        <f t="shared" si="1"/>
        <v>254.40636666666666</v>
      </c>
      <c r="H9" s="14">
        <f t="shared" si="0"/>
        <v>3052.8764000000001</v>
      </c>
    </row>
    <row r="10" spans="1:8" ht="17.5" hidden="1" x14ac:dyDescent="0.35">
      <c r="A10" s="67"/>
      <c r="B10" s="82" t="s">
        <v>91</v>
      </c>
      <c r="C10" s="68"/>
      <c r="D10" s="63">
        <f>D5/37.5*3</f>
        <v>2255.8200000000002</v>
      </c>
      <c r="E10" s="14">
        <v>163.54695000000001</v>
      </c>
      <c r="F10" s="14">
        <f>F5/37.5*3</f>
        <v>27.257825</v>
      </c>
      <c r="G10" s="14">
        <f t="shared" si="1"/>
        <v>190.80477500000001</v>
      </c>
      <c r="H10" s="14">
        <f t="shared" si="0"/>
        <v>2289.6572999999999</v>
      </c>
    </row>
    <row r="11" spans="1:8" ht="18" x14ac:dyDescent="0.4">
      <c r="A11" s="67" t="s">
        <v>18</v>
      </c>
      <c r="B11" s="82" t="s">
        <v>92</v>
      </c>
      <c r="C11" s="68">
        <v>2</v>
      </c>
      <c r="D11" s="63">
        <f>31098.48*2.5%+31098.48</f>
        <v>31875.941999999999</v>
      </c>
      <c r="E11" s="65">
        <v>2311.0100000000002</v>
      </c>
      <c r="F11" s="14">
        <f>E11/6</f>
        <v>385.16833333333335</v>
      </c>
      <c r="G11" s="14">
        <f>E11+F11</f>
        <v>2696.1783333333337</v>
      </c>
      <c r="H11" s="14">
        <f>G11*12</f>
        <v>32354.140000000007</v>
      </c>
    </row>
    <row r="12" spans="1:8" ht="17.5" hidden="1" x14ac:dyDescent="0.35">
      <c r="A12" s="67"/>
      <c r="B12" s="82" t="s">
        <v>92</v>
      </c>
      <c r="C12" s="68"/>
      <c r="D12" s="63"/>
      <c r="E12" s="14">
        <v>2126.1292000000003</v>
      </c>
      <c r="F12" s="14"/>
      <c r="G12" s="14"/>
      <c r="H12" s="14"/>
    </row>
    <row r="13" spans="1:8" ht="17.5" hidden="1" x14ac:dyDescent="0.35">
      <c r="A13" s="67"/>
      <c r="B13" s="82" t="s">
        <v>92</v>
      </c>
      <c r="C13" s="68"/>
      <c r="D13" s="63"/>
      <c r="E13" s="14">
        <v>2064.5022666666669</v>
      </c>
      <c r="F13" s="14"/>
      <c r="G13" s="14"/>
      <c r="H13" s="14"/>
    </row>
    <row r="14" spans="1:8" ht="17.5" hidden="1" x14ac:dyDescent="0.35">
      <c r="A14" s="67"/>
      <c r="B14" s="82" t="s">
        <v>92</v>
      </c>
      <c r="C14" s="68"/>
      <c r="D14" s="63"/>
      <c r="E14" s="14">
        <v>986.03093333333345</v>
      </c>
      <c r="F14" s="14"/>
      <c r="G14" s="14"/>
      <c r="H14" s="14"/>
    </row>
    <row r="15" spans="1:8" ht="17.5" hidden="1" x14ac:dyDescent="0.35">
      <c r="A15" s="67"/>
      <c r="B15" s="82" t="s">
        <v>92</v>
      </c>
      <c r="C15" s="68"/>
      <c r="D15" s="63"/>
      <c r="E15" s="14">
        <v>246.50773333333336</v>
      </c>
      <c r="F15" s="14"/>
      <c r="G15" s="14"/>
      <c r="H15" s="14"/>
    </row>
    <row r="16" spans="1:8" ht="17.5" hidden="1" x14ac:dyDescent="0.35">
      <c r="A16" s="67"/>
      <c r="B16" s="82" t="s">
        <v>92</v>
      </c>
      <c r="C16" s="68"/>
      <c r="D16" s="63"/>
      <c r="E16" s="14">
        <v>184.88080000000002</v>
      </c>
      <c r="F16" s="14"/>
      <c r="G16" s="14"/>
      <c r="H16" s="14"/>
    </row>
    <row r="17" spans="1:8" ht="18" x14ac:dyDescent="0.4">
      <c r="A17" s="67" t="s">
        <v>17</v>
      </c>
      <c r="B17" s="82" t="s">
        <v>94</v>
      </c>
      <c r="C17" s="68">
        <v>1</v>
      </c>
      <c r="D17" s="63">
        <f>35843.52+35843.52*2.5%</f>
        <v>36739.608</v>
      </c>
      <c r="E17" s="65">
        <v>2663.62158</v>
      </c>
      <c r="F17" s="14">
        <f t="shared" ref="F17:F20" si="2">E17/6</f>
        <v>443.93693000000002</v>
      </c>
      <c r="G17" s="14">
        <f t="shared" ref="G17:G20" si="3">E17+F17</f>
        <v>3107.5585099999998</v>
      </c>
      <c r="H17" s="14">
        <f t="shared" ref="H17:H20" si="4">G17*12</f>
        <v>37290.702120000002</v>
      </c>
    </row>
    <row r="18" spans="1:8" ht="18" x14ac:dyDescent="0.4">
      <c r="A18" s="67" t="s">
        <v>17</v>
      </c>
      <c r="B18" s="82" t="s">
        <v>96</v>
      </c>
      <c r="C18" s="68">
        <v>2</v>
      </c>
      <c r="D18" s="63">
        <f>43012.2+43012.2*2.5%</f>
        <v>44087.504999999997</v>
      </c>
      <c r="E18" s="65">
        <v>3196.3441124999995</v>
      </c>
      <c r="F18" s="14">
        <f t="shared" si="2"/>
        <v>532.72401874999991</v>
      </c>
      <c r="G18" s="14">
        <f t="shared" si="3"/>
        <v>3729.0681312499992</v>
      </c>
      <c r="H18" s="14">
        <f t="shared" si="4"/>
        <v>44748.817574999994</v>
      </c>
    </row>
    <row r="19" spans="1:8" s="48" customFormat="1" ht="18" x14ac:dyDescent="0.4">
      <c r="A19" s="67" t="s">
        <v>16</v>
      </c>
      <c r="B19" s="82" t="s">
        <v>97</v>
      </c>
      <c r="C19" s="69">
        <v>1</v>
      </c>
      <c r="D19" s="14">
        <f>44590.28+44590.28*2.5%</f>
        <v>45705.036999999997</v>
      </c>
      <c r="E19" s="65">
        <v>3313.6151824999997</v>
      </c>
      <c r="F19" s="14">
        <f t="shared" si="2"/>
        <v>552.26919708333332</v>
      </c>
      <c r="G19" s="14">
        <f t="shared" si="3"/>
        <v>3865.8843795833332</v>
      </c>
      <c r="H19" s="14">
        <f t="shared" si="4"/>
        <v>46390.612555</v>
      </c>
    </row>
    <row r="20" spans="1:8" s="48" customFormat="1" ht="18" x14ac:dyDescent="0.4">
      <c r="A20" s="67" t="s">
        <v>16</v>
      </c>
      <c r="B20" s="67" t="s">
        <v>98</v>
      </c>
      <c r="C20" s="69">
        <v>2</v>
      </c>
      <c r="D20" s="14">
        <f>50960.28+50960.28*2.5%</f>
        <v>52234.286999999997</v>
      </c>
      <c r="E20" s="65">
        <v>3786.9858074999997</v>
      </c>
      <c r="F20" s="14">
        <f t="shared" si="2"/>
        <v>631.16430124999999</v>
      </c>
      <c r="G20" s="14">
        <f t="shared" si="3"/>
        <v>4418.1501087500001</v>
      </c>
      <c r="H20" s="14">
        <f t="shared" si="4"/>
        <v>53017.801305000001</v>
      </c>
    </row>
  </sheetData>
  <pageMargins left="0.7" right="0.7" top="0.75" bottom="0.75" header="0.3" footer="0.3"/>
  <pageSetup paperSize="9" scale="90" orientation="landscape" r:id="rId1"/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405ED11C5D424AA23F868586BFF276" ma:contentTypeVersion="10" ma:contentTypeDescription="Crear nuevo documento." ma:contentTypeScope="" ma:versionID="242ed014f32472e8657f1e979883c56d">
  <xsd:schema xmlns:xsd="http://www.w3.org/2001/XMLSchema" xmlns:xs="http://www.w3.org/2001/XMLSchema" xmlns:p="http://schemas.microsoft.com/office/2006/metadata/properties" xmlns:ns2="58c234ab-d4cd-4c3a-a54c-d4a5d56e7f09" targetNamespace="http://schemas.microsoft.com/office/2006/metadata/properties" ma:root="true" ma:fieldsID="f109914c459f53a3aa95aee3c406b817" ns2:_="">
    <xsd:import namespace="58c234ab-d4cd-4c3a-a54c-d4a5d56e7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234ab-d4cd-4c3a-a54c-d4a5d56e7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3acdd63-aa44-4af6-aeb8-3c4a7f97d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c234ab-d4cd-4c3a-a54c-d4a5d56e7f0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705681-5FB0-4E05-954D-EC6339465386}"/>
</file>

<file path=customXml/itemProps2.xml><?xml version="1.0" encoding="utf-8"?>
<ds:datastoreItem xmlns:ds="http://schemas.openxmlformats.org/officeDocument/2006/customXml" ds:itemID="{71C73DF3-FED4-4FE9-B898-222F32496A64}">
  <ds:schemaRefs>
    <ds:schemaRef ds:uri="http://schemas.microsoft.com/office/2006/metadata/properties"/>
    <ds:schemaRef ds:uri="http://schemas.microsoft.com/office/infopath/2007/PartnerControls"/>
    <ds:schemaRef ds:uri="58c234ab-d4cd-4c3a-a54c-d4a5d56e7f09"/>
  </ds:schemaRefs>
</ds:datastoreItem>
</file>

<file path=customXml/itemProps3.xml><?xml version="1.0" encoding="utf-8"?>
<ds:datastoreItem xmlns:ds="http://schemas.openxmlformats.org/officeDocument/2006/customXml" ds:itemID="{1B9CF164-52C4-4716-8183-3EF2520CD6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3</vt:i4>
      </vt:variant>
    </vt:vector>
  </HeadingPairs>
  <TitlesOfParts>
    <vt:vector size="7" baseType="lpstr">
      <vt:lpstr>2026</vt:lpstr>
      <vt:lpstr>ASSOCIATS</vt:lpstr>
      <vt:lpstr>P_SUBSTITUT</vt:lpstr>
      <vt:lpstr>PI_CATEGORIES NORMATIVA </vt:lpstr>
      <vt:lpstr>'2026'!Àrea_d'impressió</vt:lpstr>
      <vt:lpstr>ASSOCIATS!Àrea_d'impressió</vt:lpstr>
      <vt:lpstr>'PI_CATEGORIES NORMATIVA '!Àrea_d'impressió</vt:lpstr>
    </vt:vector>
  </TitlesOfParts>
  <Company>Universitat Rovira i Virgili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Alvarez Molina</dc:creator>
  <cp:lastModifiedBy>Laura Galofré Ribas</cp:lastModifiedBy>
  <dcterms:created xsi:type="dcterms:W3CDTF">2026-03-03T07:50:03Z</dcterms:created>
  <dcterms:modified xsi:type="dcterms:W3CDTF">2026-05-14T11:27:41Z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0x010100C1405ED11C5D424AA23F868586BFF276</vt:lpwstr>
  </property>
</Properties>
</file>